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IZVRŠENJE 06-16" sheetId="1" r:id="rId1"/>
    <sheet name="RASPORED PLAĆA" sheetId="2" r:id="rId2"/>
    <sheet name="ANALIZE - NAPOMENE" sheetId="3" r:id="rId3"/>
    <sheet name="LIST" sheetId="4" r:id="rId4"/>
    <sheet name="RASPORED DAN OPĆINE" sheetId="5" r:id="rId5"/>
    <sheet name="RASPORED 3299900" sheetId="6" r:id="rId6"/>
  </sheets>
  <calcPr calcId="124519"/>
</workbook>
</file>

<file path=xl/calcChain.xml><?xml version="1.0" encoding="utf-8"?>
<calcChain xmlns="http://schemas.openxmlformats.org/spreadsheetml/2006/main">
  <c r="G730" i="1"/>
  <c r="G731"/>
  <c r="G732"/>
  <c r="G196"/>
  <c r="G197"/>
  <c r="G129"/>
  <c r="G156"/>
  <c r="F89"/>
  <c r="F90"/>
  <c r="F91"/>
  <c r="I364" l="1"/>
  <c r="H364"/>
  <c r="I345"/>
  <c r="H345"/>
  <c r="I334"/>
  <c r="D729"/>
  <c r="E729"/>
  <c r="D723"/>
  <c r="E723"/>
  <c r="D718"/>
  <c r="E718"/>
  <c r="D698"/>
  <c r="E698"/>
  <c r="D688"/>
  <c r="E688"/>
  <c r="D678"/>
  <c r="E678"/>
  <c r="D632"/>
  <c r="E632"/>
  <c r="D618"/>
  <c r="E618"/>
  <c r="D614"/>
  <c r="E614"/>
  <c r="D613"/>
  <c r="E613"/>
  <c r="D610"/>
  <c r="E610"/>
  <c r="D609"/>
  <c r="E609"/>
  <c r="D602"/>
  <c r="E602"/>
  <c r="D592"/>
  <c r="E592"/>
  <c r="D585"/>
  <c r="E585"/>
  <c r="D578"/>
  <c r="E578"/>
  <c r="D557"/>
  <c r="E557"/>
  <c r="C557"/>
  <c r="D551"/>
  <c r="E551"/>
  <c r="C551"/>
  <c r="D512"/>
  <c r="E512"/>
  <c r="D501"/>
  <c r="E501"/>
  <c r="D487"/>
  <c r="E487"/>
  <c r="D468"/>
  <c r="E468"/>
  <c r="D461"/>
  <c r="E461"/>
  <c r="D460"/>
  <c r="E460"/>
  <c r="D431"/>
  <c r="E431"/>
  <c r="C431"/>
  <c r="D425"/>
  <c r="E425"/>
  <c r="D395"/>
  <c r="E395"/>
  <c r="D394"/>
  <c r="E394"/>
  <c r="D393"/>
  <c r="E393"/>
  <c r="D371"/>
  <c r="E371"/>
  <c r="D351"/>
  <c r="E351"/>
  <c r="C351"/>
  <c r="D338"/>
  <c r="E338"/>
  <c r="I327"/>
  <c r="C729" l="1"/>
  <c r="I348"/>
  <c r="H348"/>
  <c r="E29" i="2"/>
  <c r="E23"/>
  <c r="C154" i="1" l="1"/>
  <c r="E154"/>
  <c r="E55"/>
  <c r="C632"/>
  <c r="C610"/>
  <c r="C609" s="1"/>
  <c r="G611"/>
  <c r="G610" l="1"/>
  <c r="G609"/>
  <c r="G435"/>
  <c r="D154"/>
  <c r="G560"/>
  <c r="D369"/>
  <c r="E369"/>
  <c r="C369"/>
  <c r="G368"/>
  <c r="D128"/>
  <c r="E128"/>
  <c r="C128"/>
  <c r="D223"/>
  <c r="D105"/>
  <c r="D55"/>
  <c r="G282"/>
  <c r="F280"/>
  <c r="F281"/>
  <c r="F282"/>
  <c r="F199"/>
  <c r="F200"/>
  <c r="C401"/>
  <c r="G475" l="1"/>
  <c r="F608"/>
  <c r="G617"/>
  <c r="H328"/>
  <c r="I328"/>
  <c r="H327"/>
  <c r="F559"/>
  <c r="G559" l="1"/>
  <c r="H326"/>
  <c r="I326"/>
  <c r="H325"/>
  <c r="I325"/>
  <c r="H628"/>
  <c r="I628"/>
  <c r="H373"/>
  <c r="I373"/>
  <c r="C9" i="6"/>
  <c r="D9"/>
  <c r="E9"/>
  <c r="F9"/>
  <c r="G9"/>
  <c r="B9"/>
  <c r="A9"/>
  <c r="B13" i="5"/>
  <c r="A13"/>
  <c r="D253" i="1"/>
  <c r="E253"/>
  <c r="C253"/>
  <c r="D39"/>
  <c r="E39"/>
  <c r="C39"/>
  <c r="C614"/>
  <c r="C487"/>
  <c r="D492"/>
  <c r="D491" s="1"/>
  <c r="D486" s="1"/>
  <c r="E492"/>
  <c r="E491" s="1"/>
  <c r="E486" s="1"/>
  <c r="C492"/>
  <c r="C491" s="1"/>
  <c r="D473"/>
  <c r="E473"/>
  <c r="C473"/>
  <c r="G309"/>
  <c r="E308"/>
  <c r="D308"/>
  <c r="C308"/>
  <c r="C13" i="5" l="1"/>
  <c r="C15" s="1"/>
  <c r="H9" i="6"/>
  <c r="C486" i="1"/>
  <c r="G492"/>
  <c r="G491"/>
  <c r="G308"/>
  <c r="D214"/>
  <c r="E214"/>
  <c r="C214"/>
  <c r="D191"/>
  <c r="E191"/>
  <c r="C191"/>
  <c r="D183"/>
  <c r="E183"/>
  <c r="C183"/>
  <c r="G184"/>
  <c r="D180"/>
  <c r="E180"/>
  <c r="E179" s="1"/>
  <c r="C180"/>
  <c r="C179" s="1"/>
  <c r="E90"/>
  <c r="E89" s="1"/>
  <c r="D90"/>
  <c r="D89" s="1"/>
  <c r="C89"/>
  <c r="C618"/>
  <c r="E607"/>
  <c r="D607"/>
  <c r="C607"/>
  <c r="D179" l="1"/>
  <c r="F607"/>
  <c r="C599"/>
  <c r="G14" i="3"/>
  <c r="G13"/>
  <c r="G6"/>
  <c r="G12"/>
  <c r="F12"/>
  <c r="G11"/>
  <c r="F11"/>
  <c r="G10"/>
  <c r="F10"/>
  <c r="G9"/>
  <c r="F9"/>
  <c r="G8"/>
  <c r="F8"/>
  <c r="G7"/>
  <c r="F7"/>
  <c r="G32"/>
  <c r="G31"/>
  <c r="G30"/>
  <c r="G29"/>
  <c r="G28"/>
  <c r="G20"/>
  <c r="G33" s="1"/>
  <c r="F21"/>
  <c r="G21" s="1"/>
  <c r="H21" s="1"/>
  <c r="C774" i="1"/>
  <c r="C751"/>
  <c r="C746"/>
  <c r="G634"/>
  <c r="H399"/>
  <c r="I399"/>
  <c r="H397"/>
  <c r="I397"/>
  <c r="H402"/>
  <c r="I402"/>
  <c r="H437"/>
  <c r="I437"/>
  <c r="H436"/>
  <c r="I436"/>
  <c r="F33" i="3" l="1"/>
  <c r="H369" i="1"/>
  <c r="I369"/>
  <c r="H361"/>
  <c r="I361"/>
  <c r="H359"/>
  <c r="I359"/>
  <c r="H357"/>
  <c r="I357"/>
  <c r="H353"/>
  <c r="I353"/>
  <c r="H351"/>
  <c r="I351"/>
  <c r="H340"/>
  <c r="I340"/>
  <c r="H338"/>
  <c r="I338"/>
  <c r="H335"/>
  <c r="I335"/>
  <c r="H334"/>
  <c r="H492"/>
  <c r="I492"/>
  <c r="H298"/>
  <c r="I298"/>
  <c r="G284"/>
  <c r="H277"/>
  <c r="I277"/>
  <c r="D266"/>
  <c r="E266"/>
  <c r="C266"/>
  <c r="G273"/>
  <c r="H268"/>
  <c r="I268"/>
  <c r="H266"/>
  <c r="I266"/>
  <c r="H262"/>
  <c r="I262"/>
  <c r="H259"/>
  <c r="I259"/>
  <c r="H252"/>
  <c r="I252"/>
  <c r="G204"/>
  <c r="D198"/>
  <c r="D194" s="1"/>
  <c r="E198"/>
  <c r="E194" s="1"/>
  <c r="C198"/>
  <c r="D49"/>
  <c r="E49"/>
  <c r="C49"/>
  <c r="G51"/>
  <c r="U28" i="4"/>
  <c r="U29"/>
  <c r="D536" i="1"/>
  <c r="E536"/>
  <c r="C536"/>
  <c r="U13" i="4"/>
  <c r="U12" s="1"/>
  <c r="W12" s="1"/>
  <c r="U14"/>
  <c r="U15"/>
  <c r="U16"/>
  <c r="U17"/>
  <c r="U18"/>
  <c r="U19"/>
  <c r="U22"/>
  <c r="U21" s="1"/>
  <c r="W21" s="1"/>
  <c r="U23"/>
  <c r="U24"/>
  <c r="U25"/>
  <c r="U26"/>
  <c r="U10"/>
  <c r="U9"/>
  <c r="U2"/>
  <c r="U1" s="1"/>
  <c r="U3"/>
  <c r="U4"/>
  <c r="U7"/>
  <c r="U6" s="1"/>
  <c r="U8"/>
  <c r="F326" i="1"/>
  <c r="G326"/>
  <c r="G328"/>
  <c r="G329"/>
  <c r="G330"/>
  <c r="F332"/>
  <c r="G332"/>
  <c r="F333"/>
  <c r="G333"/>
  <c r="F335"/>
  <c r="G335"/>
  <c r="F336"/>
  <c r="F337"/>
  <c r="G337"/>
  <c r="F339"/>
  <c r="G339"/>
  <c r="F340"/>
  <c r="G340"/>
  <c r="F341"/>
  <c r="G341"/>
  <c r="F342"/>
  <c r="G342"/>
  <c r="F343"/>
  <c r="G343"/>
  <c r="F344"/>
  <c r="G344"/>
  <c r="F346"/>
  <c r="G346"/>
  <c r="F347"/>
  <c r="G347"/>
  <c r="G348"/>
  <c r="F349"/>
  <c r="G349"/>
  <c r="F352"/>
  <c r="G352"/>
  <c r="F353"/>
  <c r="G353"/>
  <c r="F355"/>
  <c r="G355"/>
  <c r="F356"/>
  <c r="G356"/>
  <c r="G358"/>
  <c r="G359"/>
  <c r="F360"/>
  <c r="G360"/>
  <c r="F361"/>
  <c r="G361"/>
  <c r="F363"/>
  <c r="G363"/>
  <c r="F364"/>
  <c r="G364"/>
  <c r="G365"/>
  <c r="F366"/>
  <c r="G366"/>
  <c r="G367"/>
  <c r="G372"/>
  <c r="F374"/>
  <c r="G374"/>
  <c r="G375"/>
  <c r="F376"/>
  <c r="G376"/>
  <c r="F377"/>
  <c r="G377"/>
  <c r="G388"/>
  <c r="F396"/>
  <c r="G396"/>
  <c r="F400"/>
  <c r="G400"/>
  <c r="G402"/>
  <c r="G405"/>
  <c r="F411"/>
  <c r="G411"/>
  <c r="F415"/>
  <c r="G415"/>
  <c r="G418"/>
  <c r="F421"/>
  <c r="G421"/>
  <c r="F422"/>
  <c r="G422"/>
  <c r="G424"/>
  <c r="F426"/>
  <c r="G426"/>
  <c r="F427"/>
  <c r="G427"/>
  <c r="F428"/>
  <c r="G428"/>
  <c r="G429"/>
  <c r="G430"/>
  <c r="F432"/>
  <c r="G432"/>
  <c r="G433"/>
  <c r="F434"/>
  <c r="G434"/>
  <c r="F437"/>
  <c r="G437"/>
  <c r="G438"/>
  <c r="F440"/>
  <c r="G440"/>
  <c r="G441"/>
  <c r="F448"/>
  <c r="G452"/>
  <c r="G456"/>
  <c r="F462"/>
  <c r="G462"/>
  <c r="F463"/>
  <c r="G463"/>
  <c r="G464"/>
  <c r="G465"/>
  <c r="G466"/>
  <c r="F469"/>
  <c r="G469"/>
  <c r="G470"/>
  <c r="G474"/>
  <c r="G481"/>
  <c r="G482"/>
  <c r="F488"/>
  <c r="G488"/>
  <c r="F490"/>
  <c r="G490"/>
  <c r="G493"/>
  <c r="F502"/>
  <c r="G502"/>
  <c r="F506"/>
  <c r="G506"/>
  <c r="F509"/>
  <c r="G509"/>
  <c r="F513"/>
  <c r="G513"/>
  <c r="F515"/>
  <c r="G515"/>
  <c r="G522"/>
  <c r="F524"/>
  <c r="G524"/>
  <c r="F525"/>
  <c r="G525"/>
  <c r="F527"/>
  <c r="G527"/>
  <c r="F529"/>
  <c r="G529"/>
  <c r="G531"/>
  <c r="G537"/>
  <c r="F540"/>
  <c r="G540"/>
  <c r="F552"/>
  <c r="G552"/>
  <c r="G555"/>
  <c r="G556"/>
  <c r="F558"/>
  <c r="G558"/>
  <c r="F563"/>
  <c r="G563"/>
  <c r="F567"/>
  <c r="G568"/>
  <c r="F579"/>
  <c r="G579"/>
  <c r="G580"/>
  <c r="G581"/>
  <c r="G586"/>
  <c r="F587"/>
  <c r="G587"/>
  <c r="F588"/>
  <c r="G588"/>
  <c r="F589"/>
  <c r="G589"/>
  <c r="F590"/>
  <c r="G590"/>
  <c r="F591"/>
  <c r="G591"/>
  <c r="F593"/>
  <c r="G593"/>
  <c r="F594"/>
  <c r="G594"/>
  <c r="G595"/>
  <c r="F596"/>
  <c r="G596"/>
  <c r="F597"/>
  <c r="G597"/>
  <c r="F598"/>
  <c r="G598"/>
  <c r="F600"/>
  <c r="G600"/>
  <c r="F603"/>
  <c r="G603"/>
  <c r="F606"/>
  <c r="F615"/>
  <c r="G615"/>
  <c r="G616"/>
  <c r="F619"/>
  <c r="G619"/>
  <c r="F625"/>
  <c r="G625"/>
  <c r="F673"/>
  <c r="G673"/>
  <c r="F679"/>
  <c r="G679"/>
  <c r="F680"/>
  <c r="G680"/>
  <c r="F682"/>
  <c r="G682"/>
  <c r="G689"/>
  <c r="F690"/>
  <c r="G690"/>
  <c r="G693"/>
  <c r="F696"/>
  <c r="G696"/>
  <c r="F699"/>
  <c r="G699"/>
  <c r="G700"/>
  <c r="F707"/>
  <c r="G707"/>
  <c r="G711"/>
  <c r="G715"/>
  <c r="F719"/>
  <c r="G719"/>
  <c r="F720"/>
  <c r="G720"/>
  <c r="F721"/>
  <c r="G721"/>
  <c r="G722"/>
  <c r="F724"/>
  <c r="G724"/>
  <c r="G725"/>
  <c r="F727"/>
  <c r="G727"/>
  <c r="F731"/>
  <c r="D443"/>
  <c r="E443"/>
  <c r="C443"/>
  <c r="E455"/>
  <c r="E454" s="1"/>
  <c r="E453" s="1"/>
  <c r="D455"/>
  <c r="C455"/>
  <c r="C454" s="1"/>
  <c r="C453" s="1"/>
  <c r="D454"/>
  <c r="D453" s="1"/>
  <c r="C566"/>
  <c r="D566"/>
  <c r="E566"/>
  <c r="C425"/>
  <c r="C16" i="2"/>
  <c r="D27" s="1"/>
  <c r="D28" s="1"/>
  <c r="D16"/>
  <c r="E27" s="1"/>
  <c r="E28" s="1"/>
  <c r="E16"/>
  <c r="F16"/>
  <c r="G16"/>
  <c r="H16"/>
  <c r="J16"/>
  <c r="B16"/>
  <c r="D737" i="1"/>
  <c r="D734" s="1"/>
  <c r="D728" s="1"/>
  <c r="E737"/>
  <c r="E734" s="1"/>
  <c r="E728" s="1"/>
  <c r="C737"/>
  <c r="C734" s="1"/>
  <c r="D726"/>
  <c r="D717" s="1"/>
  <c r="E726"/>
  <c r="E717" s="1"/>
  <c r="E716" s="1"/>
  <c r="C726"/>
  <c r="C723"/>
  <c r="C718"/>
  <c r="D714"/>
  <c r="D713" s="1"/>
  <c r="D712" s="1"/>
  <c r="E714"/>
  <c r="E713" s="1"/>
  <c r="E712" s="1"/>
  <c r="C714"/>
  <c r="C713" s="1"/>
  <c r="C712" s="1"/>
  <c r="D710"/>
  <c r="D709" s="1"/>
  <c r="D708" s="1"/>
  <c r="E710"/>
  <c r="C710"/>
  <c r="C709" s="1"/>
  <c r="C708" s="1"/>
  <c r="E709"/>
  <c r="E708" s="1"/>
  <c r="D706"/>
  <c r="D705" s="1"/>
  <c r="E706"/>
  <c r="C706"/>
  <c r="C705" s="1"/>
  <c r="E705"/>
  <c r="D703"/>
  <c r="D702" s="1"/>
  <c r="D701" s="1"/>
  <c r="E703"/>
  <c r="C703"/>
  <c r="C702" s="1"/>
  <c r="E702"/>
  <c r="E701" s="1"/>
  <c r="D697"/>
  <c r="C698"/>
  <c r="C697" s="1"/>
  <c r="E697"/>
  <c r="D695"/>
  <c r="D694" s="1"/>
  <c r="E695"/>
  <c r="C695"/>
  <c r="C694" s="1"/>
  <c r="E694"/>
  <c r="D692"/>
  <c r="D691" s="1"/>
  <c r="E692"/>
  <c r="C692"/>
  <c r="C691" s="1"/>
  <c r="E691"/>
  <c r="D687"/>
  <c r="D686" s="1"/>
  <c r="E687"/>
  <c r="E686" s="1"/>
  <c r="C688"/>
  <c r="C687" s="1"/>
  <c r="D681"/>
  <c r="E681"/>
  <c r="C681"/>
  <c r="C678"/>
  <c r="D674"/>
  <c r="E674"/>
  <c r="C674"/>
  <c r="D672"/>
  <c r="D671" s="1"/>
  <c r="E672"/>
  <c r="C672"/>
  <c r="D665"/>
  <c r="D664" s="1"/>
  <c r="E665"/>
  <c r="E664" s="1"/>
  <c r="C665"/>
  <c r="C664" s="1"/>
  <c r="D662"/>
  <c r="E662"/>
  <c r="C662"/>
  <c r="D660"/>
  <c r="E660"/>
  <c r="C660"/>
  <c r="D657"/>
  <c r="E657"/>
  <c r="C657"/>
  <c r="D655"/>
  <c r="E655"/>
  <c r="C655"/>
  <c r="D648"/>
  <c r="D647" s="1"/>
  <c r="D646" s="1"/>
  <c r="D645" s="1"/>
  <c r="E648"/>
  <c r="C648"/>
  <c r="C647" s="1"/>
  <c r="C646" s="1"/>
  <c r="E647"/>
  <c r="E646" s="1"/>
  <c r="E645" s="1"/>
  <c r="D643"/>
  <c r="D642" s="1"/>
  <c r="D641" s="1"/>
  <c r="E643"/>
  <c r="C643"/>
  <c r="C642" s="1"/>
  <c r="C641" s="1"/>
  <c r="E642"/>
  <c r="E641" s="1"/>
  <c r="D639"/>
  <c r="D638" s="1"/>
  <c r="D637" s="1"/>
  <c r="D636" s="1"/>
  <c r="E639"/>
  <c r="C639"/>
  <c r="C638" s="1"/>
  <c r="C637" s="1"/>
  <c r="E638"/>
  <c r="E637" s="1"/>
  <c r="E636" s="1"/>
  <c r="D631"/>
  <c r="D630" s="1"/>
  <c r="D629" s="1"/>
  <c r="C631"/>
  <c r="C630" s="1"/>
  <c r="C629" s="1"/>
  <c r="E631"/>
  <c r="E630" s="1"/>
  <c r="E629" s="1"/>
  <c r="D612"/>
  <c r="E612"/>
  <c r="D605"/>
  <c r="D601" s="1"/>
  <c r="E605"/>
  <c r="E601" s="1"/>
  <c r="C605"/>
  <c r="C602"/>
  <c r="E564"/>
  <c r="D564"/>
  <c r="C564"/>
  <c r="D626"/>
  <c r="E626"/>
  <c r="C626"/>
  <c r="D624"/>
  <c r="E624"/>
  <c r="E623" s="1"/>
  <c r="C624"/>
  <c r="D599"/>
  <c r="D584" s="1"/>
  <c r="E599"/>
  <c r="E584" s="1"/>
  <c r="C592"/>
  <c r="C585"/>
  <c r="D582"/>
  <c r="D577" s="1"/>
  <c r="D576" s="1"/>
  <c r="E582"/>
  <c r="E577" s="1"/>
  <c r="C582"/>
  <c r="C578"/>
  <c r="D573"/>
  <c r="E573"/>
  <c r="C573"/>
  <c r="D571"/>
  <c r="E571"/>
  <c r="C571"/>
  <c r="D562"/>
  <c r="D561" s="1"/>
  <c r="E562"/>
  <c r="C562"/>
  <c r="D554"/>
  <c r="D550" s="1"/>
  <c r="E554"/>
  <c r="E550" s="1"/>
  <c r="C554"/>
  <c r="D545"/>
  <c r="D544" s="1"/>
  <c r="D543" s="1"/>
  <c r="D542" s="1"/>
  <c r="D541" s="1"/>
  <c r="E545"/>
  <c r="C545"/>
  <c r="C544" s="1"/>
  <c r="C543" s="1"/>
  <c r="C542" s="1"/>
  <c r="C541" s="1"/>
  <c r="E544"/>
  <c r="E543" s="1"/>
  <c r="E542" s="1"/>
  <c r="E541" s="1"/>
  <c r="D539"/>
  <c r="E539"/>
  <c r="C539"/>
  <c r="D530"/>
  <c r="E530"/>
  <c r="C530"/>
  <c r="D526"/>
  <c r="E526"/>
  <c r="C526"/>
  <c r="D523"/>
  <c r="E523"/>
  <c r="C523"/>
  <c r="D521"/>
  <c r="E521"/>
  <c r="C521"/>
  <c r="D511"/>
  <c r="D510" s="1"/>
  <c r="C512"/>
  <c r="C511" s="1"/>
  <c r="C510" s="1"/>
  <c r="E511"/>
  <c r="E510" s="1"/>
  <c r="D508"/>
  <c r="D507" s="1"/>
  <c r="E508"/>
  <c r="E507" s="1"/>
  <c r="C508"/>
  <c r="C507" s="1"/>
  <c r="D505"/>
  <c r="D504" s="1"/>
  <c r="E505"/>
  <c r="E504" s="1"/>
  <c r="E503" s="1"/>
  <c r="C505"/>
  <c r="C504" s="1"/>
  <c r="D500"/>
  <c r="D499" s="1"/>
  <c r="E500"/>
  <c r="E499" s="1"/>
  <c r="C501"/>
  <c r="C500" s="1"/>
  <c r="C499" s="1"/>
  <c r="D497"/>
  <c r="E497"/>
  <c r="C497"/>
  <c r="D495"/>
  <c r="D494" s="1"/>
  <c r="D485" s="1"/>
  <c r="E495"/>
  <c r="C495"/>
  <c r="G486"/>
  <c r="D480"/>
  <c r="D479" s="1"/>
  <c r="D478" s="1"/>
  <c r="D477" s="1"/>
  <c r="D476" s="1"/>
  <c r="E480"/>
  <c r="C480"/>
  <c r="C479" s="1"/>
  <c r="C478" s="1"/>
  <c r="C477" s="1"/>
  <c r="C476" s="1"/>
  <c r="E479"/>
  <c r="E478" s="1"/>
  <c r="E477" s="1"/>
  <c r="E476" s="1"/>
  <c r="D467"/>
  <c r="D459" s="1"/>
  <c r="E467"/>
  <c r="C468"/>
  <c r="C467" s="1"/>
  <c r="D472"/>
  <c r="C472"/>
  <c r="E472"/>
  <c r="C461"/>
  <c r="C460" s="1"/>
  <c r="D451"/>
  <c r="D450" s="1"/>
  <c r="D449" s="1"/>
  <c r="E451"/>
  <c r="C451"/>
  <c r="C450" s="1"/>
  <c r="C449" s="1"/>
  <c r="E450"/>
  <c r="E449" s="1"/>
  <c r="D447"/>
  <c r="D446" s="1"/>
  <c r="E447"/>
  <c r="C447"/>
  <c r="C446" s="1"/>
  <c r="E446"/>
  <c r="D442"/>
  <c r="E442"/>
  <c r="C442"/>
  <c r="D439"/>
  <c r="E439"/>
  <c r="C439"/>
  <c r="D436"/>
  <c r="E436"/>
  <c r="C436"/>
  <c r="D423"/>
  <c r="E423"/>
  <c r="C423"/>
  <c r="D420"/>
  <c r="E420"/>
  <c r="C420"/>
  <c r="D416"/>
  <c r="E416"/>
  <c r="C416"/>
  <c r="D414"/>
  <c r="E414"/>
  <c r="C414"/>
  <c r="D410"/>
  <c r="D409" s="1"/>
  <c r="D408" s="1"/>
  <c r="E410"/>
  <c r="E409" s="1"/>
  <c r="E408" s="1"/>
  <c r="C410"/>
  <c r="C409" s="1"/>
  <c r="C408" s="1"/>
  <c r="D404"/>
  <c r="D403" s="1"/>
  <c r="E404"/>
  <c r="C404"/>
  <c r="D401"/>
  <c r="E401"/>
  <c r="D399"/>
  <c r="D398" s="1"/>
  <c r="D397" s="1"/>
  <c r="D392" s="1"/>
  <c r="D391" s="1"/>
  <c r="E399"/>
  <c r="L329" s="1"/>
  <c r="C399"/>
  <c r="C395"/>
  <c r="C394" s="1"/>
  <c r="C393" s="1"/>
  <c r="D389"/>
  <c r="E389"/>
  <c r="C389"/>
  <c r="D387"/>
  <c r="E387"/>
  <c r="C387"/>
  <c r="D385"/>
  <c r="E385"/>
  <c r="C385"/>
  <c r="D381"/>
  <c r="E381"/>
  <c r="L330" s="1"/>
  <c r="C381"/>
  <c r="D379"/>
  <c r="D378" s="1"/>
  <c r="E379"/>
  <c r="C379"/>
  <c r="C371"/>
  <c r="C338"/>
  <c r="D334"/>
  <c r="E334"/>
  <c r="L325" s="1"/>
  <c r="C334"/>
  <c r="D331"/>
  <c r="E331"/>
  <c r="C331"/>
  <c r="D327"/>
  <c r="E327"/>
  <c r="C327"/>
  <c r="D325"/>
  <c r="E325"/>
  <c r="C325"/>
  <c r="G225"/>
  <c r="E224"/>
  <c r="E223" s="1"/>
  <c r="D224"/>
  <c r="C224"/>
  <c r="C223" s="1"/>
  <c r="D297"/>
  <c r="E297"/>
  <c r="C297"/>
  <c r="E303"/>
  <c r="D303"/>
  <c r="C303"/>
  <c r="G302"/>
  <c r="G301"/>
  <c r="G300"/>
  <c r="G299"/>
  <c r="D243"/>
  <c r="D242" s="1"/>
  <c r="E243"/>
  <c r="C243"/>
  <c r="C242" s="1"/>
  <c r="E242"/>
  <c r="E241" s="1"/>
  <c r="D234"/>
  <c r="D233" s="1"/>
  <c r="D232" s="1"/>
  <c r="D229" s="1"/>
  <c r="E234"/>
  <c r="E233" s="1"/>
  <c r="C234"/>
  <c r="C233" s="1"/>
  <c r="D83"/>
  <c r="D82" s="1"/>
  <c r="E83"/>
  <c r="C83"/>
  <c r="C82" s="1"/>
  <c r="E82"/>
  <c r="D79"/>
  <c r="D78" s="1"/>
  <c r="E79"/>
  <c r="E78" s="1"/>
  <c r="C79"/>
  <c r="C78" s="1"/>
  <c r="G81"/>
  <c r="D221"/>
  <c r="D220" s="1"/>
  <c r="E221"/>
  <c r="C221"/>
  <c r="C220" s="1"/>
  <c r="E220"/>
  <c r="E219" s="1"/>
  <c r="D217"/>
  <c r="D216" s="1"/>
  <c r="E217"/>
  <c r="E216" s="1"/>
  <c r="C217"/>
  <c r="C216" s="1"/>
  <c r="D212"/>
  <c r="E212"/>
  <c r="C212"/>
  <c r="D210"/>
  <c r="E210"/>
  <c r="C210"/>
  <c r="D205"/>
  <c r="E205"/>
  <c r="C205"/>
  <c r="C194"/>
  <c r="D189"/>
  <c r="D188" s="1"/>
  <c r="E189"/>
  <c r="C189"/>
  <c r="C188" s="1"/>
  <c r="E188"/>
  <c r="D185"/>
  <c r="E185"/>
  <c r="C185"/>
  <c r="D163"/>
  <c r="D162" s="1"/>
  <c r="E163"/>
  <c r="E162" s="1"/>
  <c r="C163"/>
  <c r="C162" s="1"/>
  <c r="D158"/>
  <c r="D157" s="1"/>
  <c r="E158"/>
  <c r="C158"/>
  <c r="C157" s="1"/>
  <c r="E157"/>
  <c r="D153"/>
  <c r="E153"/>
  <c r="C153"/>
  <c r="D151"/>
  <c r="D150" s="1"/>
  <c r="E151"/>
  <c r="C151"/>
  <c r="C150" s="1"/>
  <c r="E150"/>
  <c r="D147"/>
  <c r="E147"/>
  <c r="C147"/>
  <c r="D145"/>
  <c r="E145"/>
  <c r="C145"/>
  <c r="D135"/>
  <c r="D130" s="1"/>
  <c r="E135"/>
  <c r="C135"/>
  <c r="C130" s="1"/>
  <c r="E130"/>
  <c r="D119"/>
  <c r="E119"/>
  <c r="C119"/>
  <c r="D114"/>
  <c r="E114"/>
  <c r="C114"/>
  <c r="D110"/>
  <c r="E110"/>
  <c r="C110"/>
  <c r="D107"/>
  <c r="E107"/>
  <c r="C107"/>
  <c r="E105"/>
  <c r="C105"/>
  <c r="D103"/>
  <c r="E103"/>
  <c r="C103"/>
  <c r="D314"/>
  <c r="E314"/>
  <c r="E313" s="1"/>
  <c r="C314"/>
  <c r="C313" s="1"/>
  <c r="D311"/>
  <c r="D310" s="1"/>
  <c r="E311"/>
  <c r="C311"/>
  <c r="C310" s="1"/>
  <c r="D306"/>
  <c r="D305" s="1"/>
  <c r="E306"/>
  <c r="E305" s="1"/>
  <c r="C306"/>
  <c r="C305" s="1"/>
  <c r="D287"/>
  <c r="E287"/>
  <c r="D274"/>
  <c r="E274"/>
  <c r="C287"/>
  <c r="C274"/>
  <c r="D94"/>
  <c r="D93" s="1"/>
  <c r="E94"/>
  <c r="C94"/>
  <c r="C93" s="1"/>
  <c r="E93"/>
  <c r="E92" s="1"/>
  <c r="D87"/>
  <c r="D86" s="1"/>
  <c r="D85" s="1"/>
  <c r="E87"/>
  <c r="E86" s="1"/>
  <c r="E85" s="1"/>
  <c r="C87"/>
  <c r="C86" s="1"/>
  <c r="C85" s="1"/>
  <c r="D74"/>
  <c r="E74"/>
  <c r="C74"/>
  <c r="D70"/>
  <c r="E70"/>
  <c r="C70"/>
  <c r="D67"/>
  <c r="E67"/>
  <c r="C67"/>
  <c r="D62"/>
  <c r="E62"/>
  <c r="D60"/>
  <c r="E60"/>
  <c r="D57"/>
  <c r="D54" s="1"/>
  <c r="E57"/>
  <c r="C55"/>
  <c r="D64"/>
  <c r="E64"/>
  <c r="C64"/>
  <c r="C62"/>
  <c r="C60"/>
  <c r="C57"/>
  <c r="D45"/>
  <c r="E45"/>
  <c r="E44" s="1"/>
  <c r="C45"/>
  <c r="D313"/>
  <c r="G254"/>
  <c r="G255"/>
  <c r="G256"/>
  <c r="G257"/>
  <c r="G258"/>
  <c r="G259"/>
  <c r="G260"/>
  <c r="G261"/>
  <c r="G262"/>
  <c r="G263"/>
  <c r="G264"/>
  <c r="G267"/>
  <c r="G268"/>
  <c r="G269"/>
  <c r="G270"/>
  <c r="G271"/>
  <c r="G272"/>
  <c r="G275"/>
  <c r="G276"/>
  <c r="G277"/>
  <c r="G278"/>
  <c r="G279"/>
  <c r="G280"/>
  <c r="G281"/>
  <c r="G283"/>
  <c r="G285"/>
  <c r="G286"/>
  <c r="G288"/>
  <c r="G289"/>
  <c r="G290"/>
  <c r="G291"/>
  <c r="G292"/>
  <c r="G293"/>
  <c r="G294"/>
  <c r="G298"/>
  <c r="G307"/>
  <c r="G312"/>
  <c r="F254"/>
  <c r="F255"/>
  <c r="F256"/>
  <c r="F257"/>
  <c r="F261"/>
  <c r="F263"/>
  <c r="F264"/>
  <c r="F267"/>
  <c r="F269"/>
  <c r="F275"/>
  <c r="F276"/>
  <c r="F277"/>
  <c r="F278"/>
  <c r="F279"/>
  <c r="F286"/>
  <c r="F288"/>
  <c r="F289"/>
  <c r="F290"/>
  <c r="F291"/>
  <c r="F292"/>
  <c r="F293"/>
  <c r="F294"/>
  <c r="F298"/>
  <c r="F307"/>
  <c r="G244"/>
  <c r="G235"/>
  <c r="G104"/>
  <c r="G106"/>
  <c r="G108"/>
  <c r="G111"/>
  <c r="G113"/>
  <c r="G115"/>
  <c r="G116"/>
  <c r="G117"/>
  <c r="G118"/>
  <c r="G120"/>
  <c r="G121"/>
  <c r="G122"/>
  <c r="G123"/>
  <c r="G124"/>
  <c r="G125"/>
  <c r="G126"/>
  <c r="G127"/>
  <c r="G131"/>
  <c r="G132"/>
  <c r="G133"/>
  <c r="G134"/>
  <c r="G136"/>
  <c r="G137"/>
  <c r="G138"/>
  <c r="G139"/>
  <c r="G143"/>
  <c r="G146"/>
  <c r="G148"/>
  <c r="G149"/>
  <c r="G155"/>
  <c r="G159"/>
  <c r="G160"/>
  <c r="G165"/>
  <c r="G166"/>
  <c r="G167"/>
  <c r="G168"/>
  <c r="G169"/>
  <c r="G170"/>
  <c r="G171"/>
  <c r="G172"/>
  <c r="G173"/>
  <c r="G174"/>
  <c r="G175"/>
  <c r="G176"/>
  <c r="G177"/>
  <c r="G181"/>
  <c r="G182"/>
  <c r="G183"/>
  <c r="G186"/>
  <c r="G195"/>
  <c r="G200"/>
  <c r="G201"/>
  <c r="G202"/>
  <c r="G209"/>
  <c r="G218"/>
  <c r="G222"/>
  <c r="F104"/>
  <c r="F108"/>
  <c r="F111"/>
  <c r="F112"/>
  <c r="F113"/>
  <c r="F115"/>
  <c r="F116"/>
  <c r="F117"/>
  <c r="F118"/>
  <c r="F120"/>
  <c r="F121"/>
  <c r="F122"/>
  <c r="F123"/>
  <c r="F125"/>
  <c r="F126"/>
  <c r="F127"/>
  <c r="F132"/>
  <c r="F133"/>
  <c r="F136"/>
  <c r="F139"/>
  <c r="F140"/>
  <c r="F148"/>
  <c r="F149"/>
  <c r="F155"/>
  <c r="F159"/>
  <c r="F160"/>
  <c r="F165"/>
  <c r="F166"/>
  <c r="F167"/>
  <c r="F168"/>
  <c r="F169"/>
  <c r="F173"/>
  <c r="F174"/>
  <c r="F175"/>
  <c r="F176"/>
  <c r="F177"/>
  <c r="F201"/>
  <c r="F209"/>
  <c r="F213"/>
  <c r="G40"/>
  <c r="G41"/>
  <c r="G42"/>
  <c r="G46"/>
  <c r="G47"/>
  <c r="G48"/>
  <c r="G50"/>
  <c r="G53"/>
  <c r="G58"/>
  <c r="G59"/>
  <c r="G61"/>
  <c r="G63"/>
  <c r="G68"/>
  <c r="G69"/>
  <c r="G71"/>
  <c r="G72"/>
  <c r="G73"/>
  <c r="G75"/>
  <c r="G76"/>
  <c r="G88"/>
  <c r="G95"/>
  <c r="F40"/>
  <c r="F41"/>
  <c r="F42"/>
  <c r="F46"/>
  <c r="F47"/>
  <c r="F53"/>
  <c r="F58"/>
  <c r="F59"/>
  <c r="F63"/>
  <c r="F68"/>
  <c r="F69"/>
  <c r="F71"/>
  <c r="F72"/>
  <c r="F73"/>
  <c r="F75"/>
  <c r="F76"/>
  <c r="F80"/>
  <c r="F88"/>
  <c r="D21"/>
  <c r="E21"/>
  <c r="C21"/>
  <c r="D17"/>
  <c r="D24" s="1"/>
  <c r="L324" l="1"/>
  <c r="E378"/>
  <c r="E398"/>
  <c r="E459"/>
  <c r="E494"/>
  <c r="E485" s="1"/>
  <c r="D503"/>
  <c r="L326"/>
  <c r="D549"/>
  <c r="E561"/>
  <c r="E549" s="1"/>
  <c r="E576"/>
  <c r="D623"/>
  <c r="D622" s="1"/>
  <c r="D621" s="1"/>
  <c r="E671"/>
  <c r="E685"/>
  <c r="D716"/>
  <c r="D535"/>
  <c r="E403"/>
  <c r="L328"/>
  <c r="D685"/>
  <c r="E535"/>
  <c r="E534" s="1"/>
  <c r="E533" s="1"/>
  <c r="E532" s="1"/>
  <c r="G536"/>
  <c r="C109"/>
  <c r="D109"/>
  <c r="E324"/>
  <c r="E109"/>
  <c r="C324"/>
  <c r="D324"/>
  <c r="G369"/>
  <c r="G128"/>
  <c r="D44"/>
  <c r="E54"/>
  <c r="C728"/>
  <c r="G20" i="2"/>
  <c r="I20"/>
  <c r="C27"/>
  <c r="C28" s="1"/>
  <c r="C601" i="1"/>
  <c r="G672"/>
  <c r="F678"/>
  <c r="G729"/>
  <c r="G629"/>
  <c r="G632"/>
  <c r="G487"/>
  <c r="G712"/>
  <c r="G694"/>
  <c r="G723"/>
  <c r="G566"/>
  <c r="G678"/>
  <c r="G687"/>
  <c r="G695"/>
  <c r="G697"/>
  <c r="G698"/>
  <c r="G297"/>
  <c r="G338"/>
  <c r="G371"/>
  <c r="G387"/>
  <c r="G403"/>
  <c r="G472"/>
  <c r="G473"/>
  <c r="G507"/>
  <c r="G510"/>
  <c r="G512"/>
  <c r="D520"/>
  <c r="D519" s="1"/>
  <c r="D518" s="1"/>
  <c r="D517" s="1"/>
  <c r="G523"/>
  <c r="G530"/>
  <c r="G551"/>
  <c r="G557"/>
  <c r="G578"/>
  <c r="G585"/>
  <c r="G599"/>
  <c r="G602"/>
  <c r="G705"/>
  <c r="G708"/>
  <c r="G408"/>
  <c r="G327"/>
  <c r="G334"/>
  <c r="G351"/>
  <c r="G393"/>
  <c r="G706"/>
  <c r="G710"/>
  <c r="G414"/>
  <c r="G420"/>
  <c r="G436"/>
  <c r="G449"/>
  <c r="G451"/>
  <c r="G431"/>
  <c r="G476"/>
  <c r="G480"/>
  <c r="G521"/>
  <c r="G526"/>
  <c r="G395"/>
  <c r="G401"/>
  <c r="G416"/>
  <c r="G423"/>
  <c r="G439"/>
  <c r="G718"/>
  <c r="G726"/>
  <c r="G425"/>
  <c r="G325"/>
  <c r="G331"/>
  <c r="G461"/>
  <c r="G467"/>
  <c r="G499"/>
  <c r="G504"/>
  <c r="G505"/>
  <c r="G554"/>
  <c r="G562"/>
  <c r="G592"/>
  <c r="G624"/>
  <c r="G614"/>
  <c r="G681"/>
  <c r="G453"/>
  <c r="G399"/>
  <c r="D570"/>
  <c r="D569" s="1"/>
  <c r="F618"/>
  <c r="E654"/>
  <c r="E653" s="1"/>
  <c r="F729"/>
  <c r="F726"/>
  <c r="F723"/>
  <c r="F718"/>
  <c r="F706"/>
  <c r="F705"/>
  <c r="F695"/>
  <c r="F694"/>
  <c r="F688"/>
  <c r="F687"/>
  <c r="F681"/>
  <c r="F672"/>
  <c r="F632"/>
  <c r="F631"/>
  <c r="F630"/>
  <c r="F629"/>
  <c r="F624"/>
  <c r="F614"/>
  <c r="F605"/>
  <c r="F602"/>
  <c r="F599"/>
  <c r="F592"/>
  <c r="F585"/>
  <c r="F578"/>
  <c r="F566"/>
  <c r="F562"/>
  <c r="F557"/>
  <c r="F551"/>
  <c r="F539"/>
  <c r="F526"/>
  <c r="F523"/>
  <c r="F512"/>
  <c r="F511"/>
  <c r="F510"/>
  <c r="F508"/>
  <c r="F507"/>
  <c r="F505"/>
  <c r="F504"/>
  <c r="F501"/>
  <c r="F500"/>
  <c r="F499"/>
  <c r="F487"/>
  <c r="F486"/>
  <c r="F468"/>
  <c r="F467"/>
  <c r="F461"/>
  <c r="F447"/>
  <c r="F446"/>
  <c r="F439"/>
  <c r="F436"/>
  <c r="F431"/>
  <c r="F425"/>
  <c r="F420"/>
  <c r="F414"/>
  <c r="F410"/>
  <c r="F409"/>
  <c r="F408"/>
  <c r="F395"/>
  <c r="F394"/>
  <c r="F393"/>
  <c r="F351"/>
  <c r="F338"/>
  <c r="F334"/>
  <c r="F331"/>
  <c r="F325"/>
  <c r="G714"/>
  <c r="G713"/>
  <c r="G709"/>
  <c r="G688"/>
  <c r="G631"/>
  <c r="G630"/>
  <c r="G539"/>
  <c r="G511"/>
  <c r="G508"/>
  <c r="G501"/>
  <c r="G500"/>
  <c r="G479"/>
  <c r="G478"/>
  <c r="G477"/>
  <c r="G468"/>
  <c r="G455"/>
  <c r="G454"/>
  <c r="G450"/>
  <c r="G410"/>
  <c r="G409"/>
  <c r="G404"/>
  <c r="G394"/>
  <c r="F399"/>
  <c r="G618"/>
  <c r="G613"/>
  <c r="G612"/>
  <c r="G692"/>
  <c r="G691"/>
  <c r="F371"/>
  <c r="F698"/>
  <c r="F697"/>
  <c r="C717"/>
  <c r="C716" s="1"/>
  <c r="C701"/>
  <c r="C686"/>
  <c r="D670"/>
  <c r="D669" s="1"/>
  <c r="D668" s="1"/>
  <c r="D667" s="1"/>
  <c r="C671"/>
  <c r="C670" s="1"/>
  <c r="C669" s="1"/>
  <c r="C668" s="1"/>
  <c r="C667" s="1"/>
  <c r="E570"/>
  <c r="D654"/>
  <c r="D653" s="1"/>
  <c r="D652" s="1"/>
  <c r="D651" s="1"/>
  <c r="C654"/>
  <c r="C653" s="1"/>
  <c r="C652" s="1"/>
  <c r="C651" s="1"/>
  <c r="C645"/>
  <c r="D628"/>
  <c r="C636"/>
  <c r="C613"/>
  <c r="C612" s="1"/>
  <c r="F612" s="1"/>
  <c r="G39"/>
  <c r="G45"/>
  <c r="G49"/>
  <c r="F57"/>
  <c r="G55"/>
  <c r="G60"/>
  <c r="G62"/>
  <c r="G67"/>
  <c r="F70"/>
  <c r="F74"/>
  <c r="F306"/>
  <c r="G103"/>
  <c r="G105"/>
  <c r="G107"/>
  <c r="G110"/>
  <c r="G114"/>
  <c r="F119"/>
  <c r="G145"/>
  <c r="G147"/>
  <c r="G158"/>
  <c r="G205"/>
  <c r="F79"/>
  <c r="F87"/>
  <c r="G154"/>
  <c r="F305"/>
  <c r="F135"/>
  <c r="E310"/>
  <c r="G310" s="1"/>
  <c r="F49"/>
  <c r="F45"/>
  <c r="F198"/>
  <c r="F163"/>
  <c r="G243"/>
  <c r="F297"/>
  <c r="F39"/>
  <c r="G44"/>
  <c r="G54"/>
  <c r="F55"/>
  <c r="G57"/>
  <c r="F62"/>
  <c r="F67"/>
  <c r="G70"/>
  <c r="G74"/>
  <c r="E252"/>
  <c r="F266"/>
  <c r="F287"/>
  <c r="G274"/>
  <c r="G287"/>
  <c r="F103"/>
  <c r="F107"/>
  <c r="F110"/>
  <c r="F114"/>
  <c r="G119"/>
  <c r="G135"/>
  <c r="F147"/>
  <c r="G180"/>
  <c r="G185"/>
  <c r="F205"/>
  <c r="F212"/>
  <c r="G221"/>
  <c r="D458"/>
  <c r="D457" s="1"/>
  <c r="G94"/>
  <c r="G87"/>
  <c r="G79"/>
  <c r="F158"/>
  <c r="F154"/>
  <c r="G217"/>
  <c r="G198"/>
  <c r="G163"/>
  <c r="G234"/>
  <c r="E520"/>
  <c r="G311"/>
  <c r="G306"/>
  <c r="D413"/>
  <c r="D412" s="1"/>
  <c r="D407" s="1"/>
  <c r="D406" s="1"/>
  <c r="D534"/>
  <c r="D533" s="1"/>
  <c r="D532" s="1"/>
  <c r="E413"/>
  <c r="E412" s="1"/>
  <c r="C561"/>
  <c r="C623"/>
  <c r="C622" s="1"/>
  <c r="C621" s="1"/>
  <c r="C584"/>
  <c r="C577"/>
  <c r="C570"/>
  <c r="C569" s="1"/>
  <c r="C550"/>
  <c r="C535"/>
  <c r="C520"/>
  <c r="C519" s="1"/>
  <c r="C518" s="1"/>
  <c r="C517" s="1"/>
  <c r="C252"/>
  <c r="D252"/>
  <c r="D249" s="1"/>
  <c r="C503"/>
  <c r="C494"/>
  <c r="C485" s="1"/>
  <c r="C459"/>
  <c r="C458" s="1"/>
  <c r="C457" s="1"/>
  <c r="G233"/>
  <c r="E232"/>
  <c r="E229" s="1"/>
  <c r="G229" s="1"/>
  <c r="F253"/>
  <c r="D52"/>
  <c r="F274"/>
  <c r="C413"/>
  <c r="C412" s="1"/>
  <c r="C398"/>
  <c r="C378"/>
  <c r="G223"/>
  <c r="G224"/>
  <c r="D144"/>
  <c r="G266"/>
  <c r="G242"/>
  <c r="D241"/>
  <c r="D238" s="1"/>
  <c r="C232"/>
  <c r="C229" s="1"/>
  <c r="G216"/>
  <c r="D193"/>
  <c r="D187" s="1"/>
  <c r="G162"/>
  <c r="E193"/>
  <c r="G194"/>
  <c r="G305"/>
  <c r="D161"/>
  <c r="G179"/>
  <c r="D219"/>
  <c r="G219" s="1"/>
  <c r="G220"/>
  <c r="G253"/>
  <c r="E52"/>
  <c r="E144"/>
  <c r="E161"/>
  <c r="G157"/>
  <c r="G153"/>
  <c r="G130"/>
  <c r="E102"/>
  <c r="D102"/>
  <c r="D92"/>
  <c r="G92" s="1"/>
  <c r="G93"/>
  <c r="E66"/>
  <c r="D66"/>
  <c r="C219"/>
  <c r="C193"/>
  <c r="C187" s="1"/>
  <c r="F194"/>
  <c r="C161"/>
  <c r="F162"/>
  <c r="F157"/>
  <c r="F153"/>
  <c r="C144"/>
  <c r="F130"/>
  <c r="C102"/>
  <c r="E238"/>
  <c r="G78"/>
  <c r="G86"/>
  <c r="G85"/>
  <c r="C92"/>
  <c r="F86"/>
  <c r="F78"/>
  <c r="C66"/>
  <c r="C54"/>
  <c r="C52" s="1"/>
  <c r="C44"/>
  <c r="F44" s="1"/>
  <c r="C685" l="1"/>
  <c r="C684" s="1"/>
  <c r="C683" s="1"/>
  <c r="G532"/>
  <c r="E407"/>
  <c r="E406" s="1"/>
  <c r="L327"/>
  <c r="D548"/>
  <c r="E397"/>
  <c r="E392" s="1"/>
  <c r="E391" s="1"/>
  <c r="F109"/>
  <c r="C576"/>
  <c r="C575" s="1"/>
  <c r="F144"/>
  <c r="G238"/>
  <c r="E22" i="2"/>
  <c r="C22"/>
  <c r="E249" i="1"/>
  <c r="G249" s="1"/>
  <c r="G144"/>
  <c r="E38"/>
  <c r="E35" s="1"/>
  <c r="E15" s="1"/>
  <c r="G52"/>
  <c r="F161"/>
  <c r="D323"/>
  <c r="D322" s="1"/>
  <c r="D321" s="1"/>
  <c r="E323"/>
  <c r="E322" s="1"/>
  <c r="G378"/>
  <c r="G561"/>
  <c r="F561"/>
  <c r="E519"/>
  <c r="G520"/>
  <c r="F520"/>
  <c r="G503"/>
  <c r="F503"/>
  <c r="G460"/>
  <c r="F460"/>
  <c r="E569"/>
  <c r="E548" s="1"/>
  <c r="F716"/>
  <c r="G717"/>
  <c r="F717"/>
  <c r="E652"/>
  <c r="G601"/>
  <c r="F601"/>
  <c r="D575"/>
  <c r="D547" s="1"/>
  <c r="G413"/>
  <c r="F413"/>
  <c r="G550"/>
  <c r="F550"/>
  <c r="E622"/>
  <c r="G623"/>
  <c r="F623"/>
  <c r="G485"/>
  <c r="F485"/>
  <c r="E628"/>
  <c r="E575"/>
  <c r="G577"/>
  <c r="F577"/>
  <c r="G701"/>
  <c r="F701"/>
  <c r="G584"/>
  <c r="F584"/>
  <c r="E670"/>
  <c r="G671"/>
  <c r="F671"/>
  <c r="F613"/>
  <c r="G398"/>
  <c r="F398"/>
  <c r="D684"/>
  <c r="D683" s="1"/>
  <c r="G728"/>
  <c r="F728"/>
  <c r="G535"/>
  <c r="G533"/>
  <c r="G534"/>
  <c r="C534"/>
  <c r="F535"/>
  <c r="G324"/>
  <c r="F324"/>
  <c r="G686"/>
  <c r="F686"/>
  <c r="C407"/>
  <c r="C406" s="1"/>
  <c r="F66"/>
  <c r="D38"/>
  <c r="D484"/>
  <c r="D483" s="1"/>
  <c r="C628"/>
  <c r="G232"/>
  <c r="E484"/>
  <c r="G102"/>
  <c r="C549"/>
  <c r="C548" s="1"/>
  <c r="G66"/>
  <c r="C484"/>
  <c r="C483" s="1"/>
  <c r="C323"/>
  <c r="C322" s="1"/>
  <c r="C321" s="1"/>
  <c r="G252"/>
  <c r="F193"/>
  <c r="G241"/>
  <c r="E101"/>
  <c r="G161"/>
  <c r="F102"/>
  <c r="C101"/>
  <c r="C98" s="1"/>
  <c r="C16" s="1"/>
  <c r="E187"/>
  <c r="G187" s="1"/>
  <c r="G193"/>
  <c r="C38"/>
  <c r="C35" s="1"/>
  <c r="C15" s="1"/>
  <c r="F252"/>
  <c r="C249"/>
  <c r="G109"/>
  <c r="D101"/>
  <c r="D98" s="1"/>
  <c r="F85"/>
  <c r="F54"/>
  <c r="F52"/>
  <c r="C17" l="1"/>
  <c r="G15"/>
  <c r="F15"/>
  <c r="G397"/>
  <c r="F249"/>
  <c r="G685"/>
  <c r="G38"/>
  <c r="G323"/>
  <c r="D35"/>
  <c r="G35" s="1"/>
  <c r="G575"/>
  <c r="F575"/>
  <c r="G549"/>
  <c r="F549"/>
  <c r="E669"/>
  <c r="G670"/>
  <c r="F670"/>
  <c r="E621"/>
  <c r="E547" s="1"/>
  <c r="G622"/>
  <c r="F622"/>
  <c r="E458"/>
  <c r="G459"/>
  <c r="F459"/>
  <c r="F323"/>
  <c r="E483"/>
  <c r="G484"/>
  <c r="F484"/>
  <c r="F406"/>
  <c r="G407"/>
  <c r="F407"/>
  <c r="G576"/>
  <c r="F576"/>
  <c r="G628"/>
  <c r="F628"/>
  <c r="G412"/>
  <c r="F412"/>
  <c r="E651"/>
  <c r="E518"/>
  <c r="G519"/>
  <c r="F519"/>
  <c r="G392"/>
  <c r="G716"/>
  <c r="C533"/>
  <c r="F534"/>
  <c r="E321"/>
  <c r="G322"/>
  <c r="F322"/>
  <c r="E684"/>
  <c r="C547"/>
  <c r="D320"/>
  <c r="D317" s="1"/>
  <c r="F101"/>
  <c r="F187"/>
  <c r="E98"/>
  <c r="G101"/>
  <c r="F35"/>
  <c r="F38"/>
  <c r="F98" l="1"/>
  <c r="E16"/>
  <c r="C24"/>
  <c r="E23" s="1"/>
  <c r="F685"/>
  <c r="E517"/>
  <c r="G518"/>
  <c r="F518"/>
  <c r="G406"/>
  <c r="G621"/>
  <c r="F621"/>
  <c r="G548"/>
  <c r="F548"/>
  <c r="G483"/>
  <c r="F483"/>
  <c r="E457"/>
  <c r="G458"/>
  <c r="F458"/>
  <c r="E668"/>
  <c r="G669"/>
  <c r="F669"/>
  <c r="G391"/>
  <c r="C532"/>
  <c r="F532" s="1"/>
  <c r="F533"/>
  <c r="G321"/>
  <c r="F321"/>
  <c r="E683"/>
  <c r="G684"/>
  <c r="F684"/>
  <c r="G98"/>
  <c r="C241"/>
  <c r="C238" s="1"/>
  <c r="G16" l="1"/>
  <c r="F16"/>
  <c r="E17"/>
  <c r="G457"/>
  <c r="F457"/>
  <c r="E320"/>
  <c r="G517"/>
  <c r="F517"/>
  <c r="E667"/>
  <c r="G668"/>
  <c r="F668"/>
  <c r="F547"/>
  <c r="G547"/>
  <c r="G683"/>
  <c r="F683"/>
  <c r="C403"/>
  <c r="G17" l="1"/>
  <c r="C28"/>
  <c r="E24"/>
  <c r="F17"/>
  <c r="G320"/>
  <c r="E317"/>
  <c r="H320" s="1"/>
  <c r="H321" s="1"/>
  <c r="C397"/>
  <c r="G667"/>
  <c r="F667"/>
  <c r="C392" l="1"/>
  <c r="F397"/>
  <c r="C391" l="1"/>
  <c r="F392"/>
  <c r="C320" l="1"/>
  <c r="F391"/>
  <c r="C317" l="1"/>
  <c r="F320"/>
  <c r="I16" i="2" l="1"/>
  <c r="H20" l="1"/>
  <c r="D22" l="1"/>
</calcChain>
</file>

<file path=xl/sharedStrings.xml><?xml version="1.0" encoding="utf-8"?>
<sst xmlns="http://schemas.openxmlformats.org/spreadsheetml/2006/main" count="914" uniqueCount="698">
  <si>
    <t>Članak 1</t>
  </si>
  <si>
    <t>Članak 2</t>
  </si>
  <si>
    <t>INDEKS 3/1</t>
  </si>
  <si>
    <t>INDEKS 3/2</t>
  </si>
  <si>
    <t>A. RAČUN PRIHODA I RASHODA</t>
  </si>
  <si>
    <t>Prihodi</t>
  </si>
  <si>
    <t>Rashodi</t>
  </si>
  <si>
    <t>Razlika - višak / manjak</t>
  </si>
  <si>
    <t>B. RAČUN FINANCIRANJA</t>
  </si>
  <si>
    <t>Primitci</t>
  </si>
  <si>
    <t>Izdatci</t>
  </si>
  <si>
    <t>C. VIŠAK / MANJAK IZ PRETHODNIH GODINA</t>
  </si>
  <si>
    <t>Višak / manjak iz prethodnih godina</t>
  </si>
  <si>
    <t>Članak 3</t>
  </si>
  <si>
    <t>Članak 4</t>
  </si>
  <si>
    <t>I   OPĆI DIO PRORAČUNA</t>
  </si>
  <si>
    <t>Prihodi i primitci, te rashodi i izdatci po skupinama i podskupinama ostvareni su kakoslijedi:</t>
  </si>
  <si>
    <t>TABLICA A.</t>
  </si>
  <si>
    <t>PRIHODI</t>
  </si>
  <si>
    <t>SVEUKUPNO PRIHODI I PRIMITCI</t>
  </si>
  <si>
    <t>BROJ KONTA</t>
  </si>
  <si>
    <t>VRSTA PRIHODA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</si>
  <si>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</si>
  <si>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</si>
  <si>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</si>
  <si>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</si>
  <si>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</si>
  <si>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</si>
  <si>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 xml:space="preserve">Pomoći iz proračuna </t>
  </si>
  <si>
    <t>Tekuće pomoći iz proračuna</t>
  </si>
  <si>
    <t>Kapitalne pomoći iz proračuna</t>
  </si>
  <si>
    <t>Kapitalne pomoći od pror.kor.državnog pror.temeljem prijenosa sredst.EU</t>
  </si>
  <si>
    <t>Pomoći od ostalih subjekata unutar opće države</t>
  </si>
  <si>
    <t>Prihodi od imovine</t>
  </si>
  <si>
    <t>Prihodi od financijske imovine</t>
  </si>
  <si>
    <t>Prihodi od nefinancijske imovine</t>
  </si>
  <si>
    <t>Prihodi od koncesija</t>
  </si>
  <si>
    <t>Prihodi od zakupa i iznajmljivanja imovine</t>
  </si>
  <si>
    <t>Prihodi od zakupa poljoprivrednog zemljišta</t>
  </si>
  <si>
    <t>Naknada za korištenje nefinancijske imovine</t>
  </si>
  <si>
    <t>Ostali prihodi od nefinancijske imovine</t>
  </si>
  <si>
    <t>Naknada za zadržavanje nezakon. Izgrađ.</t>
  </si>
  <si>
    <t>Prihodi od kamata na dane zajmove</t>
  </si>
  <si>
    <t>Prih.od kamata na dane zajm.neprofit.org.,građanima i kućanstvima</t>
  </si>
  <si>
    <t>Prihodi od administrativnih pristojbi i po posebnim propisima</t>
  </si>
  <si>
    <t>Administrativne upravne pristojbe</t>
  </si>
  <si>
    <t xml:space="preserve">Troškovi ovršnog postupka </t>
  </si>
  <si>
    <t>Ostale nakn.i prist.za posebne namjene-grobarine i ostalo</t>
  </si>
  <si>
    <t>Prihodi po posebnim propisima</t>
  </si>
  <si>
    <t>Vodni doprinos (udio 8% Zakon o financ.vodnog gospodars.)</t>
  </si>
  <si>
    <t>Doprinosi za šume</t>
  </si>
  <si>
    <t>Ostali nespomenuti prihodi</t>
  </si>
  <si>
    <t xml:space="preserve">Komunalni doprinosi i naknade </t>
  </si>
  <si>
    <t>Komunalni doprinosi</t>
  </si>
  <si>
    <t>Komunalne naknade</t>
  </si>
  <si>
    <t>Naknade za priključak</t>
  </si>
  <si>
    <t>Prihodi koje Proračuni ostvare obavljanjem osn.djel.</t>
  </si>
  <si>
    <t>PRIHODI OD PRODAJE NEFINANCIJSKE IMOVINE</t>
  </si>
  <si>
    <t>Prihodi od prodaje neproizvedene imovine</t>
  </si>
  <si>
    <t>Prihodi od prodaje materijalne imovine - prirodnoh bogatstava</t>
  </si>
  <si>
    <t>Zemljište</t>
  </si>
  <si>
    <t>PRIMITCI OD FINANCIJSKE IMOVINE I ZADUŽIVANJA</t>
  </si>
  <si>
    <t>Primitci od zaduživanja</t>
  </si>
  <si>
    <t>Primljeni zajmovi od financijskih inst.izvan javnog sektora</t>
  </si>
  <si>
    <t>Primljeni zajmovi od tuzemnih financijskih inst.izvan javnog sektora</t>
  </si>
  <si>
    <t>RASHODI</t>
  </si>
  <si>
    <t>SVEUKUPNO RASHODI I IZDATCI</t>
  </si>
  <si>
    <t>VRSTA RASHODA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</si>
  <si>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</si>
  <si>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</si>
  <si>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</si>
  <si>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</si>
  <si>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</si>
  <si>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</si>
  <si>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</si>
  <si>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</si>
  <si>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 na rad</t>
  </si>
  <si>
    <t>Stručno usavršavanje zaposlenika</t>
  </si>
  <si>
    <t>Rashodi za materijal i energiju</t>
  </si>
  <si>
    <t>Uredski materijal i ostali materijalni rashodi</t>
  </si>
  <si>
    <t xml:space="preserve">Energija: električna en., javna rasvjeta, plin, benzin, diesel </t>
  </si>
  <si>
    <t>Materijal i djelovi za tekuće i inv. održ.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</si>
  <si>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</si>
  <si>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</si>
  <si>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</si>
  <si>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</si>
  <si>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</si>
  <si>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</si>
  <si>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 usluge</t>
  </si>
  <si>
    <t>Intelektualne i osobne usluge</t>
  </si>
  <si>
    <t>Računalne usluge</t>
  </si>
  <si>
    <t>Ostale usluge (tehn.preg.vozila, grafičke i tiskarske usl., javni bilježnik..)</t>
  </si>
  <si>
    <t>Ostali nespomenuti rashodi poslovanja</t>
  </si>
  <si>
    <t>Premije osiguranja</t>
  </si>
  <si>
    <t>Reprezentacija</t>
  </si>
  <si>
    <t>Članarine</t>
  </si>
  <si>
    <t>Ostali rashodi poslovanja ( vijenci, HRT, Fina e-kartica i sl..)</t>
  </si>
  <si>
    <t>Civilna zaštita</t>
  </si>
  <si>
    <t>Obrana od tuče</t>
  </si>
  <si>
    <t>Dan Općine</t>
  </si>
  <si>
    <t>Računovodstvo knjižnice</t>
  </si>
  <si>
    <t>Kulturne manifestacije knjižnice</t>
  </si>
  <si>
    <t>Zapadna slavonija LAG</t>
  </si>
  <si>
    <t>Vijeće srpske nacionalne manjine</t>
  </si>
  <si>
    <t>Financijski rashodi</t>
  </si>
  <si>
    <t>Kamate za primljene zajmove</t>
  </si>
  <si>
    <t xml:space="preserve">Kamate za primljene zajmove </t>
  </si>
  <si>
    <t>Ostali financijski rashodi</t>
  </si>
  <si>
    <t>Bankarske usluge i usluge platnog prometa</t>
  </si>
  <si>
    <t>Zatezne kamate</t>
  </si>
  <si>
    <t>Subvencije trg. Dr., poljoprivrednicima, obrtima,…</t>
  </si>
  <si>
    <t>Subv. Poljop. Obrtnicima, malim i sred. Poduzetnicima</t>
  </si>
  <si>
    <t>Pomoći dane u inozemstvo i unutar općeg proračuna</t>
  </si>
  <si>
    <t>Pomoći dane unutar općeg proračuna</t>
  </si>
  <si>
    <t>Tekuće pomoći Dječji vrtić Nova Gradiška</t>
  </si>
  <si>
    <t>Nakn. građ.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</si>
  <si>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</si>
  <si>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</si>
  <si>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</si>
  <si>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</si>
  <si>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</si>
  <si>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</si>
  <si>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Udr. Za ruralni razvoj "Naša sela"</t>
  </si>
  <si>
    <t>Udr. Umirovljenika općine</t>
  </si>
  <si>
    <t>UDVDR G. Bogićevci</t>
  </si>
  <si>
    <t>Udruga žena LAN GB</t>
  </si>
  <si>
    <t>NK Sloboda</t>
  </si>
  <si>
    <t>ŠK Bedem</t>
  </si>
  <si>
    <t>LU Sokol</t>
  </si>
  <si>
    <t>DŠR G. BOGIĆEVCI</t>
  </si>
  <si>
    <t>STK GORNJI BOGIĆEVCI</t>
  </si>
  <si>
    <t>HR Bljesak</t>
  </si>
  <si>
    <t>DVD G. Bogićevci</t>
  </si>
  <si>
    <t>Crveni križ</t>
  </si>
  <si>
    <t>Tekuće pomoći PŠ GB i Smrtić</t>
  </si>
  <si>
    <t>Ostale tek. Donacije udrugama</t>
  </si>
  <si>
    <t>Tekuće donacije u naravi</t>
  </si>
  <si>
    <t>Kapitalne donacije</t>
  </si>
  <si>
    <t>Kapitalne donacije neprofitnim organizacijama</t>
  </si>
  <si>
    <t>Vjerske zajednice - RMK Župa Duha svetog</t>
  </si>
  <si>
    <t>Područne škole</t>
  </si>
  <si>
    <t>Kapitalne donacije građanima i kućanstvima</t>
  </si>
  <si>
    <t>Izvanredni rashodi</t>
  </si>
  <si>
    <t>Nepredviđeni rashodi do visine proračunske pričuve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</si>
  <si>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</si>
  <si>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</si>
  <si>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</si>
  <si>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</si>
  <si>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</si>
  <si>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</si>
  <si>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SRC Brezine</t>
  </si>
  <si>
    <t>Ostali građevinski objekti</t>
  </si>
  <si>
    <t>Dom Smrtić</t>
  </si>
  <si>
    <t>Dom Trnava</t>
  </si>
  <si>
    <t>Postrojenja i oprema</t>
  </si>
  <si>
    <t>422…</t>
  </si>
  <si>
    <t>Oprema knjižnice</t>
  </si>
  <si>
    <t>Oprema za održavanje i zaštitu</t>
  </si>
  <si>
    <t xml:space="preserve">Uređaji, strojevi i oprema za ostale namjene  </t>
  </si>
  <si>
    <t>Prijevozna sredstva</t>
  </si>
  <si>
    <t>Prijevozna sredstva u cestovnom prometu</t>
  </si>
  <si>
    <t>Višegodišnji nasadi i osnovno stado</t>
  </si>
  <si>
    <t>Knjige u knjižnicama</t>
  </si>
  <si>
    <t>Nematerijalna proizvedena imovina</t>
  </si>
  <si>
    <t>Rashodi za dodatna ulaganja na nefinancijskoj imovini</t>
  </si>
  <si>
    <t>Dodatna ulaganja na građevinskim objektima</t>
  </si>
  <si>
    <t>Dodatna ulaganja na građevinskim ovjektima</t>
  </si>
  <si>
    <t>IZDATCI ZA FINANCIJSKU IM. I POVRAT ZAJMOVA</t>
  </si>
  <si>
    <t>Otplata glavnice primljenih zajmova</t>
  </si>
  <si>
    <t>Otplata glavnice primljenih kratkoročnih zajmova</t>
  </si>
  <si>
    <t>RAČUN FINANCIRANJA</t>
  </si>
  <si>
    <t>TABLICA B.</t>
  </si>
  <si>
    <t>PRIMITCI</t>
  </si>
  <si>
    <t>SVEUKUPNO PRIMITCI</t>
  </si>
  <si>
    <t>PRIMICI OD FINANC. IMOVINE I ZADUŽIVANJA</t>
  </si>
  <si>
    <t>Primljeni zajmovi od banaka …</t>
  </si>
  <si>
    <t>Primljeni zajmovi od tuzemnih banaka …</t>
  </si>
  <si>
    <t>IZDATCI</t>
  </si>
  <si>
    <t>SVEUKUPNO IZDATCI</t>
  </si>
  <si>
    <t>IZDACI ZA FINANC. IMOV. OTPLATE ZAJMOVA</t>
  </si>
  <si>
    <t>Izdaci za otplatu glavnice primljenih zajmova</t>
  </si>
  <si>
    <t>Članak 5</t>
  </si>
  <si>
    <t>II POSEBNI DIO PRORAČUNA</t>
  </si>
  <si>
    <t>Prihodi i primici, te rashodi i izdaci su izvršeni po programskoj, organizacijskoj i ekonomskoj klasifikaciji kako slijedi:</t>
  </si>
  <si>
    <t>PRIHODI I PRIMICI SVEUKUPNO</t>
  </si>
  <si>
    <t>6111X</t>
  </si>
  <si>
    <t>Porez i prirez na dohodak od nesamostalnog rada</t>
  </si>
  <si>
    <t>6112X</t>
  </si>
  <si>
    <t>Porez i prirez na dohodak od samostalnih djelatnosti</t>
  </si>
  <si>
    <t>6113X</t>
  </si>
  <si>
    <t>Porez i prirez na dohodak od imovine i imovinskih prava</t>
  </si>
  <si>
    <t>6114X</t>
  </si>
  <si>
    <t>Porez i prirez na dohodak od kapitala</t>
  </si>
  <si>
    <t>6115X</t>
  </si>
  <si>
    <t>Porez i prirez na dohodak po godišnjoj prijavi</t>
  </si>
  <si>
    <t>6116X</t>
  </si>
  <si>
    <t>Porez i prir.na dohodak utvrđen u postupku nadzora za prethodnu godinu</t>
  </si>
  <si>
    <t>Porez na korištenje javnih površina</t>
  </si>
  <si>
    <t>Porez na promet nekretnina</t>
  </si>
  <si>
    <t>Ostali povremeni porezi na imovinu</t>
  </si>
  <si>
    <t>Porez na potrošnju alkoholnih i bezalkoholnih pića</t>
  </si>
  <si>
    <t>Porez na tvrtku</t>
  </si>
  <si>
    <t>Pomoći iz inozemstva i od subjekata unutar opće države</t>
  </si>
  <si>
    <t>Tekuće pomoći iz državnog proračuna</t>
  </si>
  <si>
    <t>Tekuće pomoći iz županijskog proračuna</t>
  </si>
  <si>
    <t>Kapitalne pomoći iz državnog proračuna</t>
  </si>
  <si>
    <t>Kapitalne pomoći od županija</t>
  </si>
  <si>
    <t>Kamate na depozite po viđenju</t>
  </si>
  <si>
    <t>Zatezne kamate iz obveznih odnosa-po ovršnim postupcima za komunalnu nak.</t>
  </si>
  <si>
    <t>Naknada za koncesiju za zbrinjavanje otpada - Eko-flor plus</t>
  </si>
  <si>
    <t>Prihodi od zakupa nekretnina (poslovnih prostora)</t>
  </si>
  <si>
    <t>Najam hladnjače, klupa, stolova</t>
  </si>
  <si>
    <t>Najam društvenih domova - sale</t>
  </si>
  <si>
    <t>Prihodi od spomeničke rente</t>
  </si>
  <si>
    <t>Prihodi od zakupa nekretnina (javne površine, Slavča vodovod GB)</t>
  </si>
  <si>
    <t>Naknade za zadržavanje nezakonito izgrađene građevine</t>
  </si>
  <si>
    <t>Prihodi od administrativnih pristojbi i po posebnim</t>
  </si>
  <si>
    <t>Prihodi od naknade za troškove ovršnog postupka</t>
  </si>
  <si>
    <t>Sredstva vodnog doprinosa</t>
  </si>
  <si>
    <t>Naknada za priključak - vodovod</t>
  </si>
  <si>
    <t>Naknada za priključak - kanalizacija</t>
  </si>
  <si>
    <t>Ostali prihodi</t>
  </si>
  <si>
    <t>Prihodi od prodaje neproizvedene dugotrajne imovine</t>
  </si>
  <si>
    <t>Prihodi od prodaje ostalog zemljišta</t>
  </si>
  <si>
    <t>PRIMICI OD FINANCIJSKE IMOVINE I ZADUŽIVANJA</t>
  </si>
  <si>
    <t>Primljene otplate (povrati) glavnice danih zajmova</t>
  </si>
  <si>
    <t>Primljeni zajmovi od tuzemnih kreditnih inst.izvan javnog sektora</t>
  </si>
  <si>
    <t>VLASTITI IZVORI</t>
  </si>
  <si>
    <t>RAZDJEL 001 JEDINSTVENI UPRAVNI ODJEL</t>
  </si>
  <si>
    <t>GLAVA 00101 POSLOVI ODJELA</t>
  </si>
  <si>
    <t>Funkcijska klasifikacija: 01-opće javne usluge</t>
  </si>
  <si>
    <t>Program 01: Redovna djelatnost</t>
  </si>
  <si>
    <t>Aktivnost: Administracija i upravljanje</t>
  </si>
  <si>
    <t>Bruto plaće</t>
  </si>
  <si>
    <t>Darovi djeci</t>
  </si>
  <si>
    <t>Regres i božićnica</t>
  </si>
  <si>
    <t>Jubilarna nagrada</t>
  </si>
  <si>
    <t>Doprinos za zdravstveno osiguranje i ozljede</t>
  </si>
  <si>
    <t>Doprinos za zapošljavanje</t>
  </si>
  <si>
    <t>Troškovi prijevoza na i s posla</t>
  </si>
  <si>
    <t>Seminari, savjetovanja i simpoziji</t>
  </si>
  <si>
    <t>Uredski materijal</t>
  </si>
  <si>
    <t>Matrijal za čišćenje i održavanje</t>
  </si>
  <si>
    <t>Potrošak električne energije za zgradu općinske uprave</t>
  </si>
  <si>
    <t>Potrošak plina za zgradu općinske uprave</t>
  </si>
  <si>
    <t>Potrošak plina za potrovlje - Ured Polj.sav.sl. i uredi udruga</t>
  </si>
  <si>
    <t>Izdaci za gorivo za službena vozila (Škoda)</t>
  </si>
  <si>
    <t>Izdaci za gorivo za službena vozila (Fiat)</t>
  </si>
  <si>
    <t>Troškovi za održavanje uredski prostorija</t>
  </si>
  <si>
    <t>Troškovi za održavanje opreme</t>
  </si>
  <si>
    <t>Troškovi za održavanje prijevoznog sredstva (škoda, fiat)</t>
  </si>
  <si>
    <t>Sitan inventar</t>
  </si>
  <si>
    <t>Auto gume</t>
  </si>
  <si>
    <t>Troškovi telefona i telefaksa</t>
  </si>
  <si>
    <t>Poštarina</t>
  </si>
  <si>
    <t>Tekuće održavanje zgrade gradske uprave</t>
  </si>
  <si>
    <t>Tekuće održavanje uredske opreme</t>
  </si>
  <si>
    <t>Izdaci za tekuće održavanje službenih vozila</t>
  </si>
  <si>
    <t>Ostale usluge tekućeg i investiciskog održavanja</t>
  </si>
  <si>
    <t>Izdaci za elektronske medije</t>
  </si>
  <si>
    <t>Izdaci za usluge izrade promotivnih materijala</t>
  </si>
  <si>
    <t>Potrošak vode u zgradi gradske uprave</t>
  </si>
  <si>
    <t>Odvoz smeća iz zgrade gradske uprave</t>
  </si>
  <si>
    <t>Ugovori o djelu</t>
  </si>
  <si>
    <t>Izdaci za različite katastarsko-geodetske usluge</t>
  </si>
  <si>
    <t>Grafičke i tiskarske usluge</t>
  </si>
  <si>
    <t>Ostali izdaci za registraciju službenih vozila</t>
  </si>
  <si>
    <t>Izdaci za redovno i kasko osiguranje službenih vozila</t>
  </si>
  <si>
    <t>Ostali nespomenuti izdaci - HRT pretplata</t>
  </si>
  <si>
    <t>Ostali različiti nespomenuti izdaci</t>
  </si>
  <si>
    <t>Kapitalni projekt: Nabava nefinancijske imovine za redovan rad</t>
  </si>
  <si>
    <t>Ostala nespomenuta prava</t>
  </si>
  <si>
    <t>Računala i računalna oprema</t>
  </si>
  <si>
    <t>Telefonske centrale i telefoni</t>
  </si>
  <si>
    <t>Osobni automobil</t>
  </si>
  <si>
    <t>Nematerijalna proizvedena imovina - računalni program</t>
  </si>
  <si>
    <t xml:space="preserve">GLAVA 00102 JAVNE USTANOVE ŠKOLSKOG ODGOJA </t>
  </si>
  <si>
    <t>Funkcijska klasifikacija: 09 - Obrazovanje</t>
  </si>
  <si>
    <t>Program 01: Program predškolskog odgoja-korisnik Dječji vrtić Nova Gradiška</t>
  </si>
  <si>
    <t>Aktivnost: Sufinanciranje odgajateljice "Male škole"</t>
  </si>
  <si>
    <t>Dječji vrtić Nova Gradiška</t>
  </si>
  <si>
    <t>Program 02 Javne potrebe iznad standarda u školstvu</t>
  </si>
  <si>
    <t>Aktivnost: Poticanje rada školskih ustanova na području Općine</t>
  </si>
  <si>
    <t>Područne škole G.Bogićevci i Smrtić</t>
  </si>
  <si>
    <t>Aktivnost: Stipendiranje studenata</t>
  </si>
  <si>
    <t xml:space="preserve">Stipendije i školarine - jednokratne pomoći studentima </t>
  </si>
  <si>
    <t>GLAVA 00103 PROGRAMSKA DJELATNOST KULTURE</t>
  </si>
  <si>
    <t>Funkcijska klasifikacija: 08 - Rekreacija, kultura i religija</t>
  </si>
  <si>
    <t>Program 01: Program javnih potreba u kulturi</t>
  </si>
  <si>
    <t>Aktivnost: Manifestacije u kulturi pod pokroviteljstvom Općine</t>
  </si>
  <si>
    <t>Dan općine - Smotra folklora</t>
  </si>
  <si>
    <t>Program 02: Djelatnost Narodne knjižnice i čitaonice "Grigor Vitez"</t>
  </si>
  <si>
    <t>Aktivnost: Administrativno, tehničko i stručno osoblje</t>
  </si>
  <si>
    <t>Doprinos za zdravstveno osiguranje</t>
  </si>
  <si>
    <t>Troškovi službenog putovanja</t>
  </si>
  <si>
    <t>Uredski materija</t>
  </si>
  <si>
    <t>Potrošak električne energije</t>
  </si>
  <si>
    <t>Plin</t>
  </si>
  <si>
    <t>Materijal za tekuće održavanje opreme</t>
  </si>
  <si>
    <t>Usluge tekućeg i invest. održ.opreme</t>
  </si>
  <si>
    <t>Časopisi</t>
  </si>
  <si>
    <t>Ostani nespomenuti rashodi- kulturne manifestacije knjižnice</t>
  </si>
  <si>
    <t>Naknada banci za obavljanje poslova platnog prometa</t>
  </si>
  <si>
    <t>Kapitalni projekt: Nabava uredske opreme i namještaja u knjižnici</t>
  </si>
  <si>
    <t>Kapitalni projekt: Nabava knjižničke građe</t>
  </si>
  <si>
    <t>Knjige, umjetnička djela i ostale izložbene vrijednosti</t>
  </si>
  <si>
    <t>Knjige</t>
  </si>
  <si>
    <t>Program 03: Religiozne potrebe građana</t>
  </si>
  <si>
    <t>Kapitalni projekt: Izgradnja i obnova sakralnih objekata</t>
  </si>
  <si>
    <t>Župa Sv. Duha GB</t>
  </si>
  <si>
    <t>GLAVA 00104 PROGRAMSKA DJELATNOST SPORTA</t>
  </si>
  <si>
    <t>Funkcijska klasifikacija: 08- rekreacija, kultura, religija</t>
  </si>
  <si>
    <t>Program 01: Organizacija rekreacije i športskih aktivnosti</t>
  </si>
  <si>
    <t>Aktivnost: Osnovna djelatnost športskih udruga i udruga tehničke</t>
  </si>
  <si>
    <t>STK Gornji Bogićevci</t>
  </si>
  <si>
    <t>DŠR "Sport za sve" Gornji Bogićevci</t>
  </si>
  <si>
    <t>LU  Sokol</t>
  </si>
  <si>
    <t>Aktivnost: Manifestacije u športu pod pokroviteljstvom Općine</t>
  </si>
  <si>
    <t xml:space="preserve">Dan općine -Šahovski i nogometni turnir </t>
  </si>
  <si>
    <t>"Seoske igre" - sponzorstvo</t>
  </si>
  <si>
    <t>Kapitalni projekt: Izgradnja sportskih terena</t>
  </si>
  <si>
    <t>GLAVA 00105 JAVNE POTREBE I USLUGE U ZDRAVSTVU</t>
  </si>
  <si>
    <t>Funkcijska klasifikacija: 07 - Zdravstvo</t>
  </si>
  <si>
    <t>Program 01: Dodatne usluge u zdravstvu i preventiva</t>
  </si>
  <si>
    <t>Aktivnost: Poslovi deratizacije i dezinsekcije</t>
  </si>
  <si>
    <t>Deratizacija i dezinsekcija</t>
  </si>
  <si>
    <t>GLAVA 00106 PROGRAMSKA DJELATNOST SOCIJALNE SKRBI</t>
  </si>
  <si>
    <t>Funkcijska klasifikacija: 10-Socijalna zaštita</t>
  </si>
  <si>
    <t>Program 01: Program socijalne skrbi i novčanih pomoći</t>
  </si>
  <si>
    <t>Aktivnost: Pomoći obiteljima u novcu</t>
  </si>
  <si>
    <t>Pomoći</t>
  </si>
  <si>
    <t>Pomoći obiteljima i kućanstvima u novcu</t>
  </si>
  <si>
    <t>Sufinanciranje prijevoza srednjoškolaca</t>
  </si>
  <si>
    <t>Pomoći obiteljima i kućanstvima za stanovanje</t>
  </si>
  <si>
    <t>Aktivnost: Pomoć u kući starim i nemoćnim - javni radovi</t>
  </si>
  <si>
    <t>Program 02: Poticajne mjere demografske obnove</t>
  </si>
  <si>
    <t>Aktivnost: Potpore za novorođeno dijete</t>
  </si>
  <si>
    <t>Naknade građanima i kućanstvima</t>
  </si>
  <si>
    <t>Naknade obiteljima za novorođenu djecu sa područja Općine</t>
  </si>
  <si>
    <t>Program 03: Humanitarna skrb kroz udruge građana</t>
  </si>
  <si>
    <t>Aktivnost: Humanitarna djelatnost Crvenog križa</t>
  </si>
  <si>
    <t>HCK GO Nova Gradiška - financiranje redovne djelatnosti</t>
  </si>
  <si>
    <t>Aktivnost: Poticaj djelovanju podružnice umirovljenika</t>
  </si>
  <si>
    <t>Donacije udrugi umirovljenika Gornji Bogićevci</t>
  </si>
  <si>
    <t>Program 04: Poticanje rada ostalih udruga građana</t>
  </si>
  <si>
    <t>Aktivnost: Poticanje rada ostalih udruga građana</t>
  </si>
  <si>
    <t>Udr. žena Lan GB</t>
  </si>
  <si>
    <t>Program 01: Upravljanje javnim financijama</t>
  </si>
  <si>
    <t>Aktivnost: Upravljanje javnim financijama</t>
  </si>
  <si>
    <t>Zatezne kamate iz poslovnih odnosa</t>
  </si>
  <si>
    <t>Ostali rashodi poslovanja</t>
  </si>
  <si>
    <t>Naknada Financijskoj agenciji za fina e-karticu</t>
  </si>
  <si>
    <t>Naknada Poreznoj upravi za naplatu općinskih poreza (5% prihoda)</t>
  </si>
  <si>
    <t>GLAVA 00108 VATROGASTVO, ZAŠTITA I SPAŠAVANJE</t>
  </si>
  <si>
    <t>Funkcijska klasifikacija: 03-Javni red i sigurnost</t>
  </si>
  <si>
    <t>Program 01: Zaštita od požara</t>
  </si>
  <si>
    <t>Aktivnost: Osnovna djelatnost sustava vatrogastva</t>
  </si>
  <si>
    <t>DVD Gornji Bogićevci</t>
  </si>
  <si>
    <t>GLAVA 00109 GOSPODARSTVO</t>
  </si>
  <si>
    <t>Funkcijska klasifikacija: 04-Ekonomski poslovi</t>
  </si>
  <si>
    <t>Program 01: Poticanje razvoja gospodarstva</t>
  </si>
  <si>
    <t xml:space="preserve">Aktivnost: </t>
  </si>
  <si>
    <t>Subvencije trg.društvima,poljop. i obrtnicima izvan javnog sektora</t>
  </si>
  <si>
    <t>GLAVA 00110 KOMUNALNE DJELATNOSTI</t>
  </si>
  <si>
    <t>Funkcijska klasifikacija: 01-Opće javne usluge</t>
  </si>
  <si>
    <t>Program 01: Redovna djelatnost vlastitog komunalnog pogona</t>
  </si>
  <si>
    <t>Kapitalni projekt: Opremanje vlastitog pogona</t>
  </si>
  <si>
    <t>Oprema komunalnog pogona</t>
  </si>
  <si>
    <t>Radna odjeća</t>
  </si>
  <si>
    <t>Program 02: Program javnih radova na održavanju komunalne infrastrukture</t>
  </si>
  <si>
    <t>Aktivnost: Pomoćno osoblje</t>
  </si>
  <si>
    <t>Program 03: Održavanje objekata i uređaja komunalne infrastrukture</t>
  </si>
  <si>
    <t>Potrošnja el.energije Mrtvačnice</t>
  </si>
  <si>
    <t>Materijal za nasipavanje cesta-poljskih putova</t>
  </si>
  <si>
    <t>Matrijal za održavanje opreme kom.pogona (kombinirka, traktor, kosilice, kombi</t>
  </si>
  <si>
    <t>Goriva i maziva (kombi vozilo)</t>
  </si>
  <si>
    <t>Goriva i maziva (kosilica,trimer,motorka)</t>
  </si>
  <si>
    <t>Goriva i maziva (kombinirka)</t>
  </si>
  <si>
    <t>Goriva i maziva (traktor)</t>
  </si>
  <si>
    <t>Usluge tekuće održavanje opreme komunalnog pogona</t>
  </si>
  <si>
    <t>Usluge tekuće održavanje poljskih puteva i nerazvrstanih cesta</t>
  </si>
  <si>
    <t>Odvoz smeća s javnih površina</t>
  </si>
  <si>
    <t>Naknada za uređenje voda za javne površine</t>
  </si>
  <si>
    <t>Usluge pri registraciji opreme</t>
  </si>
  <si>
    <t>Osiguranje pri registraciji opreme</t>
  </si>
  <si>
    <t>Funkcijska klasifikacija: 06 Usluge unaprjeđenja stanovanja</t>
  </si>
  <si>
    <t>Program 01: Održavanje objekata i uređaja ulične rasvjete</t>
  </si>
  <si>
    <t>Aktivnost: Javna rasvjeta</t>
  </si>
  <si>
    <t>Potrošak električne energije za javnu rasvjetu</t>
  </si>
  <si>
    <t>Izdaci za tekuće održ. objekata i opreme jav. rasvjete</t>
  </si>
  <si>
    <t>GLAVA 00111 IZGRADNJA OBJEKATA I UREĐAJA KOMUNALNE</t>
  </si>
  <si>
    <t>Program 01: Izgradnja objekata prometne infrastrukture</t>
  </si>
  <si>
    <t>Kapitalni projekt : Izgradnja i asfaltiranje cesta, nogostupa,</t>
  </si>
  <si>
    <t>Program 01: Prostorno-planski dokumentacija za područje Općine</t>
  </si>
  <si>
    <t>Aktivnost:Izrada prostorno-planske dokumentacije</t>
  </si>
  <si>
    <t>Funkcijska klasifikacija: 05 Zaštita okoliša</t>
  </si>
  <si>
    <t>Program 01:Prikupljanje i odvodnja otpadnih voda</t>
  </si>
  <si>
    <t>Kapitalni projekt: Izgradnja objekata odvodnje otpadnih voda</t>
  </si>
  <si>
    <t>Kanalizacija Smrtić - Ratkovac</t>
  </si>
  <si>
    <t>Aktivnost: Održavanje sistema za odvodnju otpadnih voda</t>
  </si>
  <si>
    <t>GLAVA 00112 IPA PROJEKT PREKOGRANIČNE SURADNJE</t>
  </si>
  <si>
    <t>Program 01: Prekogranična suradnja</t>
  </si>
  <si>
    <t>Aktivnost: Provedba projekta</t>
  </si>
  <si>
    <t>Bruto plaća (Project Menager i Administrator)</t>
  </si>
  <si>
    <t>Doprinos za zdravstveno osiguranje (Project Admin. i Menager)</t>
  </si>
  <si>
    <t>Doprinos za zapošljavanje (Project Admin. i Menager)</t>
  </si>
  <si>
    <t>Prijevoz (Project Administrator)</t>
  </si>
  <si>
    <t>Materijalni rashodi IPA II</t>
  </si>
  <si>
    <t>Kapitalni projekt: Nabava opreme financiran IPA projektom</t>
  </si>
  <si>
    <t>Oprema</t>
  </si>
  <si>
    <t>Oprema IPA II</t>
  </si>
  <si>
    <t>RAZDJEL 002 NAČELNIK</t>
  </si>
  <si>
    <t>GLAVA 00201 NAČELNIK</t>
  </si>
  <si>
    <t>Program 01: Donošenje akata i mjera iz djelokruga izvršnog tijela</t>
  </si>
  <si>
    <t>Aktivnost: Izvršna tijela</t>
  </si>
  <si>
    <t>RAZDJEL 003 OPĆINSKO VIJEĆE</t>
  </si>
  <si>
    <t>GLAVA 00301 OPĆINSKO VIJEĆE</t>
  </si>
  <si>
    <t>Program 01: Donošenje akata i mjera iz djelokruga predstavničkog i mjesne samouprave</t>
  </si>
  <si>
    <t>Aktivnost: Predstavničko tijelo</t>
  </si>
  <si>
    <t>Naknade za rad članovima Općinskog vijeća</t>
  </si>
  <si>
    <t>Aktivnost: Tekuća zaliha proračuna</t>
  </si>
  <si>
    <t>Nepredviđeni rashodi do visine proračunske zalihe</t>
  </si>
  <si>
    <t>Aktivnost: Dan Grada Pakraca</t>
  </si>
  <si>
    <t>Obilježavanje Dana općine</t>
  </si>
  <si>
    <t>Dan općine</t>
  </si>
  <si>
    <t>Aktivnost: Sjećanja na Domovinski rat</t>
  </si>
  <si>
    <t xml:space="preserve">UDVDR </t>
  </si>
  <si>
    <t>Ostali rashodi-vjenci i reprezentacija</t>
  </si>
  <si>
    <t>Program 02: Informiranje građana</t>
  </si>
  <si>
    <t>Aktivnost: Informiranje putem tiska</t>
  </si>
  <si>
    <t>NG novine</t>
  </si>
  <si>
    <t>Aktivnost: Informiranje putem radija</t>
  </si>
  <si>
    <t>Radio Bljesak</t>
  </si>
  <si>
    <t>Program 03: Program političkih stranaka</t>
  </si>
  <si>
    <t>Aktivnost: Osnovne funkcije političkih stranaka - Izbori</t>
  </si>
  <si>
    <t>Izbori - stranke</t>
  </si>
  <si>
    <t>Program 04: Rad nacionalnih manjina i zajednica</t>
  </si>
  <si>
    <t>Aktivnost: Aktivnosti vijeća nacionalnih manjina</t>
  </si>
  <si>
    <t>Vjeće srpske nacionalne manjine</t>
  </si>
  <si>
    <t>Program 05: Rad mjesnih odbora</t>
  </si>
  <si>
    <t>Aktivnost: Održavanje zgrada za redovno korištenje i rad MO</t>
  </si>
  <si>
    <t>Potrošak el. energije za zgrade MO</t>
  </si>
  <si>
    <t>Potrošak plina za zgrade MO</t>
  </si>
  <si>
    <t>Materijal i dijelovi za tekuće održavanje zgrada MO</t>
  </si>
  <si>
    <t>Sitni inventar za zgrade mjesnih odbora</t>
  </si>
  <si>
    <t>Potrošak vode u zgradama MO</t>
  </si>
  <si>
    <t>Investicijsko održ zgrada MO</t>
  </si>
  <si>
    <t>Kapitalni projekt: Nabava poslovnih zgrada za rad mjesnih odbora</t>
  </si>
  <si>
    <t>Dodatna ulaganja na nefinanciskoj imovini</t>
  </si>
  <si>
    <t>451..</t>
  </si>
  <si>
    <t>Dodatna ulaganja na građ. objekte</t>
  </si>
  <si>
    <t>Članak 6</t>
  </si>
  <si>
    <t>…..obveze za matrijalne rashode</t>
  </si>
  <si>
    <t>…..obveze za zaposlene</t>
  </si>
  <si>
    <t>…..obveze za nefinancisku imovinu</t>
  </si>
  <si>
    <t>UKUPNO:</t>
  </si>
  <si>
    <t>Nedospjele obveze odnose se na slijedeće rashode:</t>
  </si>
  <si>
    <t>Članak 7</t>
  </si>
  <si>
    <t>…..Potraživanja od zaposlenih</t>
  </si>
  <si>
    <t>…..Potraživanja za više plaćene poreze</t>
  </si>
  <si>
    <t>…..Potraživanja od Slavče za el.energiju u domu Kosovac</t>
  </si>
  <si>
    <t>…..Potraživanja za porez na tvrtku</t>
  </si>
  <si>
    <t>…..Potraživanja za porez na potrošnju</t>
  </si>
  <si>
    <t>…..Potraživanja od Slavče za zatezne kamate</t>
  </si>
  <si>
    <t>…..Potraživanja od Eko-flora za dane koncesije</t>
  </si>
  <si>
    <t>…..Potraživanja za zakup poslovnih prostora</t>
  </si>
  <si>
    <t>…..Potraživanja za grobarine</t>
  </si>
  <si>
    <t>…..Potraživanja za održavanje kanalizacije</t>
  </si>
  <si>
    <t>…..Potraživanja za šumski doprinos</t>
  </si>
  <si>
    <t>…..Potraživanja za ostale prihode (voda Brezine, radni stroj, ukopi, grobna mjesta..)</t>
  </si>
  <si>
    <t>…..Potraživanja za komunalni doprinos za gradnju</t>
  </si>
  <si>
    <t>…..Potraživanja za komunalne naknade</t>
  </si>
  <si>
    <t>…..Potraživanja za naknade za priključak na vodovod i kanalizaciju</t>
  </si>
  <si>
    <t>…..Potraživanja od prodaje poljoprivrednog zemljišta</t>
  </si>
  <si>
    <t>Članak 8</t>
  </si>
  <si>
    <t>Članak 9</t>
  </si>
  <si>
    <t>Članak 10</t>
  </si>
  <si>
    <t>OPĆINSKO VIJEĆE OPĆINE GORNJI BOGIĆEVCI</t>
  </si>
  <si>
    <t>Predsjednik OV:</t>
  </si>
  <si>
    <t>Šugić Stipo</t>
  </si>
  <si>
    <t>Višak / manjak raspoloživ/za pokriće u slijedećem razdoblju</t>
  </si>
  <si>
    <t xml:space="preserve">kn. </t>
  </si>
  <si>
    <t xml:space="preserve">             Ostvaren je višak prihoda nad rashodima u iznosu od </t>
  </si>
  <si>
    <t>Prihod od danih koncesija</t>
  </si>
  <si>
    <t>6422…</t>
  </si>
  <si>
    <t>Prihodi od zakupa nekretnina i ost.imovine općine</t>
  </si>
  <si>
    <t>Prihodi od obavlj. osnovnih posl.vlas.djelat.-utržak knjižnice</t>
  </si>
  <si>
    <t>Prihodi od obavlj. osnovnih posl.vlas.djelat.-usluge općine</t>
  </si>
  <si>
    <t xml:space="preserve">Kazne, upravne mjere i ostali prihodi </t>
  </si>
  <si>
    <t xml:space="preserve">Ostali prihodi </t>
  </si>
  <si>
    <t>Penali kod izvođenja radova</t>
  </si>
  <si>
    <t xml:space="preserve">Stranke i troškovi izbora </t>
  </si>
  <si>
    <t>Utvrda Bedem</t>
  </si>
  <si>
    <t>Naknada za promjenu namjenen poljoprivrednog zemljišta</t>
  </si>
  <si>
    <t>Prihodi od usluga ukopa</t>
  </si>
  <si>
    <t>Prihodi od usluga radnog stroja</t>
  </si>
  <si>
    <t>Prihodi od usluga na spajanju na kom.infrastrukturu</t>
  </si>
  <si>
    <t>Prihoda od usluga održavanja privatne imovine</t>
  </si>
  <si>
    <t>Prihodi od pruženih usluga i osnovne djelatnosti</t>
  </si>
  <si>
    <t>Penali za nepravovremeno izvršene radove</t>
  </si>
  <si>
    <t>Višak  prihoda</t>
  </si>
  <si>
    <t>Manjak prihoda</t>
  </si>
  <si>
    <t xml:space="preserve">Manjak prihoda </t>
  </si>
  <si>
    <t>Ost.rash. poslovanja- sportske manifest. Mjesnih odbora</t>
  </si>
  <si>
    <t>Naknada Financijskoj agenciji za povrat ovršnih rješenja</t>
  </si>
  <si>
    <t>Vozila u cestovnom prometu</t>
  </si>
  <si>
    <t>Traktori</t>
  </si>
  <si>
    <t>Doprinosi na plaću</t>
  </si>
  <si>
    <t>Matrijal za invest.održavanje groblja</t>
  </si>
  <si>
    <t>Usluge održ.ostalih obj.kom.infrastr.(groblja)</t>
  </si>
  <si>
    <t>Aktivnost: Održavanje i uređ. javnih ostalih obj.-Groblja i Mrtvačnica</t>
  </si>
  <si>
    <t>Aktivnost: Održavanje nerazvrstanih cesta</t>
  </si>
  <si>
    <t>Potrošnja el.en.za pogon pumpi</t>
  </si>
  <si>
    <t>Matrijal za održavanje vodovoda</t>
  </si>
  <si>
    <t>Potrošnja el.en.za rad pumpi</t>
  </si>
  <si>
    <t>Servisiranje fekalnih pumpi (dio 3232102)</t>
  </si>
  <si>
    <t>Gorivo za pumpu Honda za pražnjenjenje sabirnih jama</t>
  </si>
  <si>
    <t>Izmjene Prostornog plana Općine</t>
  </si>
  <si>
    <t>Funkcijska klasifikacija: 06-Usluge unapređenja stanovanja zajednice</t>
  </si>
  <si>
    <t>Opremanje domova MO</t>
  </si>
  <si>
    <t>Raspored plaća</t>
  </si>
  <si>
    <t>UPRVA</t>
  </si>
  <si>
    <t>BRUTO</t>
  </si>
  <si>
    <t>ZDRAV.</t>
  </si>
  <si>
    <t>ZAPOŠ.</t>
  </si>
  <si>
    <t>KOMUNALNI POGON</t>
  </si>
  <si>
    <t>JAVNI RADOVI</t>
  </si>
  <si>
    <t>KNJIŽNICA</t>
  </si>
  <si>
    <t>UKUPNO</t>
  </si>
  <si>
    <t>PROVJERA</t>
  </si>
  <si>
    <t>31321..</t>
  </si>
  <si>
    <t>NAČELNIK</t>
  </si>
  <si>
    <t>OST.UPRAVA</t>
  </si>
  <si>
    <t>RASPORED UPRAVA</t>
  </si>
  <si>
    <t>Doprinos na plaću</t>
  </si>
  <si>
    <t>Sitni iventar</t>
  </si>
  <si>
    <t>Matrijal za inv.odr.mrtvačnica</t>
  </si>
  <si>
    <t>KANALIZACIJA EL.EN. I ODRŽAVANJE</t>
  </si>
  <si>
    <t>UKUPNO ZADUŽENJE U 2014</t>
  </si>
  <si>
    <t>NAPLAĆENO U 2014</t>
  </si>
  <si>
    <t>Osiguranje ljudi na radu za opće dobro</t>
  </si>
  <si>
    <t>Ostali nespomenuti rashodi poslovanja - ostale man. MO</t>
  </si>
  <si>
    <t>OIE - energetska obnova obiteljskih kuća</t>
  </si>
  <si>
    <t>Program 04: Zaštita povijesnih znamenitosti</t>
  </si>
  <si>
    <t>Kapitalni projekt: Utvrda Ivanovaca "Bedem"</t>
  </si>
  <si>
    <t>Oprema za knjižnicu - računalna oprema</t>
  </si>
  <si>
    <t>Kapit.pomoći od ostalih izvanpr. korisnika državnog prorač. FOND ZA ZAŠTITU OKOLIŠA</t>
  </si>
  <si>
    <t>Nogostup Smrtić - dokumentacija</t>
  </si>
  <si>
    <t>Nogostup kroz naselje Smrtić- dokumentacija</t>
  </si>
  <si>
    <t>a pojedinačno po vrstama kako slijedi:</t>
  </si>
  <si>
    <t>…..Potraživanja za najam ostale imovine-sale,hladnjača,inventar</t>
  </si>
  <si>
    <r>
      <t xml:space="preserve"> te na web stranici općine Gornji Bogićevci </t>
    </r>
    <r>
      <rPr>
        <u/>
        <sz val="9"/>
        <rFont val="Arial"/>
        <family val="2"/>
        <charset val="238"/>
      </rPr>
      <t xml:space="preserve">www.opcinagornjibogicevci.hr </t>
    </r>
  </si>
  <si>
    <t>INVESTICIJE (imovina)</t>
  </si>
  <si>
    <t>INVESTICIJSKO ODRŽAVANJE:</t>
  </si>
  <si>
    <t>…mrtvačnice, groblja i nerazvrstane ceste</t>
  </si>
  <si>
    <t>…vodocrpilište</t>
  </si>
  <si>
    <t>…kanalizacija</t>
  </si>
  <si>
    <t>…javna rasvjeta (samo pot.el.en.,nije fakturirano odr.)</t>
  </si>
  <si>
    <t>…tehničko osoblje na održ.kom.infr. (komun.po.i j.r.)</t>
  </si>
  <si>
    <t>…knjižnica (bez investicija)</t>
  </si>
  <si>
    <t>…udruge, područne škole i vjerske zajednice</t>
  </si>
  <si>
    <t>…pomoći građanima i kućanstvima</t>
  </si>
  <si>
    <t>…općinska uprava, načelnik i vijeće</t>
  </si>
  <si>
    <t>…povrat okvirnog kredita (minusa)</t>
  </si>
  <si>
    <t>…deratizacija i dezinsekcija</t>
  </si>
  <si>
    <t>UKUPNI PRIHODI I PRIMITCI:</t>
  </si>
  <si>
    <t>PRIHODI OD NEFINANCIJSKE IMOVINE</t>
  </si>
  <si>
    <t>PRIHODI OD ZADUŽIVANJA (MINUS)</t>
  </si>
  <si>
    <t>…OD POREZA</t>
  </si>
  <si>
    <t>% U UKUPNIM PRIH.</t>
  </si>
  <si>
    <t>…OD POMOĆI</t>
  </si>
  <si>
    <t>…OD IMOVINE (zakupi, koncesije, udio općine u naknadi za nezakonitu gradnju)</t>
  </si>
  <si>
    <t>…OD NAKNADA, DOPRINOSA I PRISTOJBI</t>
  </si>
  <si>
    <t>…OD PRUŽENIH USLUGA</t>
  </si>
  <si>
    <t>…OD KAZNI I UPRAVNIH MJERA (PENALI)</t>
  </si>
  <si>
    <t>% U UKUPNIM RASH.</t>
  </si>
  <si>
    <t>UKUPNI RASHODI I IZDATCI</t>
  </si>
  <si>
    <t>POLUGODIŠNJI IZVJEŠTAJ O IZVRŠENJU PRORAČUNA OPĆINE GORNJI BOGIĆEVCI</t>
  </si>
  <si>
    <t>Prihodi od pruženih usluga i utržak knjižnice</t>
  </si>
  <si>
    <t>Aktivnost: Opskrba vodom i održavanje vodocrpilišta</t>
  </si>
  <si>
    <t>El.en.pumpa Karlovac - kod Krstanac</t>
  </si>
  <si>
    <t>Ispumpavanje u Starom i Novom kraju</t>
  </si>
  <si>
    <t>Prihodi od prodaje proizvedene dugotr.imovine</t>
  </si>
  <si>
    <t>Prihodi od prodaje prijevoznih sredstava</t>
  </si>
  <si>
    <t>Prihodi od prodaje prijevoznih sredstava u cestovnom prom.</t>
  </si>
  <si>
    <t>Naknade za rad predstavničkih i izvršnih tijela, povjeren. i sl.</t>
  </si>
  <si>
    <t>INDEKS PREMA 2014.</t>
  </si>
  <si>
    <t>INDEKS PREMA GODIŠNJEM PLANU 2015.</t>
  </si>
  <si>
    <t>Kapit.don.za gradnju i obnovu građ.obj. - natječaj OIE</t>
  </si>
  <si>
    <t>Kanalizacija Dubovac - obnova dokumentacije</t>
  </si>
  <si>
    <t>Sportski i rekreacijski tereni - Igralište Dubovac</t>
  </si>
  <si>
    <t>Ulaganja na tuđoj im.radi prava korištenja- Utvrda BEDEM</t>
  </si>
  <si>
    <t>Hrvatski seljački dom GB - hladnjača</t>
  </si>
  <si>
    <t>Prostorni plan - izmjene</t>
  </si>
  <si>
    <t>Višak prihoda za pokriće rashoda iz prethodnih godina</t>
  </si>
  <si>
    <t>Kapitalne pomoći prorač.korisnika drž.pror.temeljem prijenosa sr. EU</t>
  </si>
  <si>
    <t>Prihodi od prodaje proizvedene dugotrajne imovine</t>
  </si>
  <si>
    <t>Oprema za knjižnicu - police za knjige</t>
  </si>
  <si>
    <t>Igralište Dubovac</t>
  </si>
  <si>
    <t>Zdravstvene i vet. usluge</t>
  </si>
  <si>
    <t>GLAVA 00107 PRORAČUN, FINANCIJE</t>
  </si>
  <si>
    <t>Matrijal za održavanje</t>
  </si>
  <si>
    <t>Program 02: Kupnja zemljišta za poboljšanje uvjeta stanovanja</t>
  </si>
  <si>
    <t>Aktivnost: Kupnja zemljišta</t>
  </si>
  <si>
    <t>Kupnja zemljišta</t>
  </si>
  <si>
    <t>Zapadna slavonija LAG - članarina</t>
  </si>
  <si>
    <t>oprema</t>
  </si>
  <si>
    <t>Ostali prihodi od poreza</t>
  </si>
  <si>
    <t>Ostali neraspoređeni prihodi od poreza</t>
  </si>
  <si>
    <t>Najam službenih vozila</t>
  </si>
  <si>
    <t>Ostale naknade utvrđene općinskom odlukom (grobarine, takse, voda u PZ, otkup grobnih mjesta...)</t>
  </si>
  <si>
    <t>10 KUĆNA NJEGA</t>
  </si>
  <si>
    <t>Javnobilježničke i ostale pristojbe, web hosting</t>
  </si>
  <si>
    <t>VEČER FOLKLORA</t>
  </si>
  <si>
    <t>OSTALO</t>
  </si>
  <si>
    <t>OPIS</t>
  </si>
  <si>
    <t>SPORTSKA NATJECANJA NOGOMET I ŠAH</t>
  </si>
  <si>
    <t>Deni kruh</t>
  </si>
  <si>
    <t>HRT</t>
  </si>
  <si>
    <t>FINA E-KARTICA</t>
  </si>
  <si>
    <t>FINA POVRAT OVRŠNIH RJEŠENJA</t>
  </si>
  <si>
    <t>5% PRIHODA</t>
  </si>
  <si>
    <t>SJEĆANJA NA DMOVINSKI RAT</t>
  </si>
  <si>
    <t>SPONZORSTVA SPORTSKIH NATJEC. MO</t>
  </si>
  <si>
    <t>EL.ENERGIJA PUMPA KARLOVAC</t>
  </si>
  <si>
    <t>Usluge tekućeg.inv.održavanja (vodocrpilište)</t>
  </si>
  <si>
    <t>Doprinos za zdravstveno i ozljede</t>
  </si>
  <si>
    <t>…..Obveze za zaposlene i režijske troškove za mjesec lipanj</t>
  </si>
  <si>
    <t>12/15</t>
  </si>
  <si>
    <t>01/16</t>
  </si>
  <si>
    <t>02/16</t>
  </si>
  <si>
    <t>03/16</t>
  </si>
  <si>
    <t>04/16</t>
  </si>
  <si>
    <t>05/16</t>
  </si>
  <si>
    <t>06/16</t>
  </si>
  <si>
    <t>07/16</t>
  </si>
  <si>
    <t>08/16</t>
  </si>
  <si>
    <t>09/16</t>
  </si>
  <si>
    <t>10/16</t>
  </si>
  <si>
    <t>11/16</t>
  </si>
  <si>
    <t>ZA 2016. GODINU</t>
  </si>
  <si>
    <t>Donosi se Polugodišnji izvještaj o izvršenju proračuna općine Gornji Bogićevci za 2016.godinu</t>
  </si>
  <si>
    <t>U prvom polugodištu 2016.godine ostvareno je kako slijedi:</t>
  </si>
  <si>
    <t>POLUGODIŠ. IZVRŠENJE 2015.</t>
  </si>
  <si>
    <t>GODIŠNJI PLAN 2016</t>
  </si>
  <si>
    <t>POLUGODIŠNJE  IZVRŠENJE 2016.</t>
  </si>
  <si>
    <t>INDEKS PREMA 2015.</t>
  </si>
  <si>
    <t>INDEKS PREMA GODIŠNJEM PLANU 2016.</t>
  </si>
  <si>
    <t>Naknade troš.osobama izvan radnog odnosa</t>
  </si>
  <si>
    <t>Naknada ost.troš.-doprinosi vjezbenika bez zas.radnog odn.</t>
  </si>
  <si>
    <t>Parkiralište i dio ceste Karlovac</t>
  </si>
  <si>
    <t>Rekonstrukcija ceste St.kraj-dokumentacija</t>
  </si>
  <si>
    <t>Ostale nespomenute usluge</t>
  </si>
  <si>
    <t>Naknade troš.zaposlenima izvan radnog odnosa</t>
  </si>
  <si>
    <t>Vjezbenici bez zasnivanja radnog odnosa</t>
  </si>
  <si>
    <t>Doprinosi javni radovi</t>
  </si>
  <si>
    <t>Sitni inventar  komunalnog pogona i autogume</t>
  </si>
  <si>
    <t>Geaf.i tisk.usluge-KNJIGA NK SLOBODA</t>
  </si>
  <si>
    <t>Dom Gornji Bogićevci</t>
  </si>
  <si>
    <t>Bruto plaće javni radovi</t>
  </si>
  <si>
    <t>Ostali objekti-igrališta,javne površine,spomenici,parkirališta…</t>
  </si>
  <si>
    <t>Rashodi za materijal i energiju ostalih objekata kom.infrastr.</t>
  </si>
  <si>
    <t>Materijal za održavanje ostalih objekata kom.infrastrukture</t>
  </si>
  <si>
    <t>Parkiralište u ulici Karlovac</t>
  </si>
  <si>
    <t>Rekonstrukcija ceste Stari kraj-dokumentacija</t>
  </si>
  <si>
    <t>Tekuće pomoći od HZZ-a</t>
  </si>
  <si>
    <t>Prijenosi proračunskim kor.iz nadl.pror.za finan.</t>
  </si>
  <si>
    <t>Poslovni objekti</t>
  </si>
  <si>
    <t>Društveni dom Kosovac</t>
  </si>
  <si>
    <t>Uredska oprema i namjestaj</t>
  </si>
  <si>
    <t>Klarić comm.ručak,šahovski turnir</t>
  </si>
  <si>
    <t>Večera-voletina</t>
  </si>
  <si>
    <t>Piće</t>
  </si>
  <si>
    <t>10 KOMUNALNI RAD.</t>
  </si>
  <si>
    <t>Regres, božićnica, uskrsnica</t>
  </si>
  <si>
    <t>Regres,uskrsnica, božićnica</t>
  </si>
  <si>
    <t>Dom Kosovac</t>
  </si>
  <si>
    <t>Ostala uredska oprema</t>
  </si>
  <si>
    <t>konto 31</t>
  </si>
  <si>
    <t>konto 32</t>
  </si>
  <si>
    <t>konto 34</t>
  </si>
  <si>
    <t>konto 36</t>
  </si>
  <si>
    <t>konto 37</t>
  </si>
  <si>
    <t>konto 38</t>
  </si>
  <si>
    <t>konto 42</t>
  </si>
  <si>
    <r>
      <t>Nepodmirene obveze općine Gornji Bogićevci na dan 30. lipnja 2016. g.  iznose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118.081,00 kn, od čega dospjelih u iznosu od 5.122,00 kn,  </t>
    </r>
  </si>
  <si>
    <t>…..Obveze za nefinancijsku imovinu (obnova dokumentacije dom Kosovac i prostorije NK Sloboda Brezine)</t>
  </si>
  <si>
    <t>…..Potraživanja za više plaćene doprinose</t>
  </si>
  <si>
    <t>…..Potraživanja za više plaćene ostale obveze</t>
  </si>
  <si>
    <t>Potraživanja  općine Gornji Bogićevci na dan 30. lipnja 2016 g. ukupno iznose 629.460,14 kn, a pojedinačno po vrstama kako slijedi:</t>
  </si>
  <si>
    <t xml:space="preserve">           U  prvom polugodištu 2016.g. Općina se nije zaduživala dugoročno, niti kratkoročno.</t>
  </si>
  <si>
    <t>Ovaj polugodišnji izvještaj o izvršenju proračuna općine Gornji Bogićevci za 2016.g.biti će objavljen u "Službenom glasniku općine Gornji Bogićevci"</t>
  </si>
  <si>
    <t>Urbroj: 2178/18-03-16-07</t>
  </si>
  <si>
    <t>Klasa: 400-05/16-01-16</t>
  </si>
  <si>
    <t xml:space="preserve">             Sredstva tekuće proračunske pričuve planiranih u iznosu od 10.000,00 kn u 2016.g. nisu korištena u prvom polugodištu 2016.g.</t>
  </si>
  <si>
    <r>
      <t xml:space="preserve">              Temeljem članka110.Zakona o proračunu("Narodne novine"br.87/08, 136/12 i 15/15) i članka 33. Statuta općine Gornji Bogićevci ("Službeni glasnik općine Gornji Bogićevci br. 02/09), vijeće općine Gornji Bogićevci  na  16. sjednici održanoj 14</t>
    </r>
    <r>
      <rPr>
        <sz val="10"/>
        <rFont val="Arial"/>
        <family val="2"/>
        <charset val="238"/>
      </rPr>
      <t xml:space="preserve">. rujna 2016. </t>
    </r>
    <r>
      <rPr>
        <sz val="10"/>
        <color indexed="8"/>
        <rFont val="Arial"/>
        <family val="2"/>
        <charset val="238"/>
      </rPr>
      <t>g. donosi</t>
    </r>
  </si>
  <si>
    <t>Plaće za redovan rad stalnih djelatnika, javnih radova</t>
  </si>
  <si>
    <t>Gornji Bogićevci, 14. rujna 2016. g.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</si>
</sst>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4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indexed="10"/>
      <name val="Arial"/>
      <family val="2"/>
      <charset val="238"/>
    </font>
    <font>
      <u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b/>
      <sz val="9"/>
      <name val="Arial"/>
      <family val="2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43" fillId="0" borderId="0" applyFont="0" applyFill="0" applyBorder="0" applyAlignment="0" applyProtection="0"/>
  </cellStyleXfs>
  <cellXfs count="467">
    <xf numFmtId="0" fontId="0" fillId="0" borderId="0" xfId="0"/>
    <xf numFmtId="0" fontId="1" fillId="0" borderId="0" xfId="1"/>
    <xf numFmtId="0" fontId="5" fillId="0" borderId="0" xfId="1" applyFont="1"/>
    <xf numFmtId="0" fontId="8" fillId="0" borderId="0" xfId="1" applyFont="1" applyBorder="1"/>
    <xf numFmtId="4" fontId="8" fillId="0" borderId="0" xfId="1" applyNumberFormat="1" applyFont="1" applyBorder="1"/>
    <xf numFmtId="0" fontId="8" fillId="0" borderId="0" xfId="1" applyFont="1" applyBorder="1" applyAlignment="1">
      <alignment horizontal="left" vertical="top"/>
    </xf>
    <xf numFmtId="0" fontId="16" fillId="0" borderId="0" xfId="1" applyFont="1"/>
    <xf numFmtId="0" fontId="9" fillId="0" borderId="1" xfId="1" applyFont="1" applyBorder="1" applyAlignment="1">
      <alignment horizontal="left" vertical="justify"/>
    </xf>
    <xf numFmtId="4" fontId="9" fillId="0" borderId="1" xfId="1" applyNumberFormat="1" applyFont="1" applyBorder="1"/>
    <xf numFmtId="0" fontId="7" fillId="0" borderId="1" xfId="1" applyFont="1" applyBorder="1" applyAlignment="1">
      <alignment horizontal="left" vertical="top"/>
    </xf>
    <xf numFmtId="0" fontId="7" fillId="0" borderId="1" xfId="1" applyFont="1" applyBorder="1"/>
    <xf numFmtId="0" fontId="8" fillId="0" borderId="1" xfId="1" applyFont="1" applyBorder="1" applyAlignment="1">
      <alignment horizontal="left" vertical="top"/>
    </xf>
    <xf numFmtId="0" fontId="8" fillId="0" borderId="1" xfId="1" applyFont="1" applyBorder="1"/>
    <xf numFmtId="4" fontId="8" fillId="0" borderId="1" xfId="1" applyNumberFormat="1" applyFont="1" applyBorder="1"/>
    <xf numFmtId="0" fontId="8" fillId="0" borderId="1" xfId="1" applyFont="1" applyBorder="1" applyAlignment="1">
      <alignment horizontal="left" vertical="justify"/>
    </xf>
    <xf numFmtId="0" fontId="8" fillId="0" borderId="1" xfId="1" applyFont="1" applyBorder="1" applyAlignment="1">
      <alignment wrapText="1"/>
    </xf>
    <xf numFmtId="0" fontId="1" fillId="0" borderId="1" xfId="1" applyBorder="1"/>
    <xf numFmtId="0" fontId="1" fillId="0" borderId="1" xfId="1" applyBorder="1" applyAlignment="1">
      <alignment horizontal="left"/>
    </xf>
    <xf numFmtId="0" fontId="20" fillId="0" borderId="0" xfId="1" applyFont="1"/>
    <xf numFmtId="4" fontId="1" fillId="0" borderId="1" xfId="1" applyNumberFormat="1" applyBorder="1"/>
    <xf numFmtId="0" fontId="1" fillId="0" borderId="1" xfId="1" applyBorder="1" applyAlignment="1"/>
    <xf numFmtId="4" fontId="15" fillId="0" borderId="1" xfId="1" applyNumberFormat="1" applyFont="1" applyBorder="1"/>
    <xf numFmtId="0" fontId="1" fillId="0" borderId="0" xfId="1" applyBorder="1" applyAlignment="1">
      <alignment horizontal="left"/>
    </xf>
    <xf numFmtId="4" fontId="1" fillId="0" borderId="0" xfId="1" applyNumberFormat="1" applyBorder="1"/>
    <xf numFmtId="0" fontId="15" fillId="0" borderId="1" xfId="1" applyFont="1" applyBorder="1" applyAlignment="1">
      <alignment horizontal="left" vertical="top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1" fillId="2" borderId="3" xfId="1" applyFill="1" applyBorder="1"/>
    <xf numFmtId="0" fontId="1" fillId="2" borderId="4" xfId="1" applyFill="1" applyBorder="1"/>
    <xf numFmtId="0" fontId="1" fillId="3" borderId="3" xfId="1" applyFill="1" applyBorder="1"/>
    <xf numFmtId="4" fontId="5" fillId="4" borderId="1" xfId="1" applyNumberFormat="1" applyFont="1" applyFill="1" applyBorder="1"/>
    <xf numFmtId="0" fontId="6" fillId="5" borderId="5" xfId="1" applyFont="1" applyFill="1" applyBorder="1" applyAlignment="1">
      <alignment horizontal="left" vertical="top"/>
    </xf>
    <xf numFmtId="4" fontId="6" fillId="5" borderId="5" xfId="1" applyNumberFormat="1" applyFont="1" applyFill="1" applyBorder="1"/>
    <xf numFmtId="0" fontId="7" fillId="4" borderId="1" xfId="1" applyFont="1" applyFill="1" applyBorder="1" applyAlignment="1">
      <alignment horizontal="left" vertical="top"/>
    </xf>
    <xf numFmtId="0" fontId="7" fillId="4" borderId="1" xfId="1" applyFont="1" applyFill="1" applyBorder="1"/>
    <xf numFmtId="4" fontId="7" fillId="4" borderId="1" xfId="1" applyNumberFormat="1" applyFont="1" applyFill="1" applyBorder="1"/>
    <xf numFmtId="0" fontId="7" fillId="4" borderId="1" xfId="1" applyFont="1" applyFill="1" applyBorder="1" applyAlignment="1">
      <alignment wrapText="1"/>
    </xf>
    <xf numFmtId="0" fontId="19" fillId="4" borderId="1" xfId="1" applyFont="1" applyFill="1" applyBorder="1" applyAlignment="1">
      <alignment horizontal="left" vertical="top"/>
    </xf>
    <xf numFmtId="0" fontId="19" fillId="4" borderId="1" xfId="1" applyFont="1" applyFill="1" applyBorder="1"/>
    <xf numFmtId="4" fontId="19" fillId="4" borderId="1" xfId="1" applyNumberFormat="1" applyFont="1" applyFill="1" applyBorder="1"/>
    <xf numFmtId="4" fontId="8" fillId="4" borderId="1" xfId="1" applyNumberFormat="1" applyFont="1" applyFill="1" applyBorder="1"/>
    <xf numFmtId="4" fontId="12" fillId="4" borderId="1" xfId="1" applyNumberFormat="1" applyFont="1" applyFill="1" applyBorder="1"/>
    <xf numFmtId="0" fontId="6" fillId="5" borderId="1" xfId="1" applyFont="1" applyFill="1" applyBorder="1" applyAlignment="1">
      <alignment horizontal="left" vertical="top"/>
    </xf>
    <xf numFmtId="4" fontId="6" fillId="5" borderId="1" xfId="1" applyNumberFormat="1" applyFont="1" applyFill="1" applyBorder="1"/>
    <xf numFmtId="0" fontId="1" fillId="2" borderId="6" xfId="1" applyFill="1" applyBorder="1"/>
    <xf numFmtId="0" fontId="1" fillId="3" borderId="4" xfId="1" applyFill="1" applyBorder="1"/>
    <xf numFmtId="0" fontId="17" fillId="5" borderId="1" xfId="1" applyFont="1" applyFill="1" applyBorder="1" applyAlignment="1">
      <alignment horizontal="left"/>
    </xf>
    <xf numFmtId="0" fontId="17" fillId="5" borderId="1" xfId="1" applyFont="1" applyFill="1" applyBorder="1"/>
    <xf numFmtId="4" fontId="17" fillId="5" borderId="1" xfId="1" applyNumberFormat="1" applyFont="1" applyFill="1" applyBorder="1"/>
    <xf numFmtId="0" fontId="7" fillId="4" borderId="1" xfId="1" applyFont="1" applyFill="1" applyBorder="1" applyAlignment="1">
      <alignment horizontal="left" vertical="justify"/>
    </xf>
    <xf numFmtId="0" fontId="12" fillId="4" borderId="1" xfId="1" applyFont="1" applyFill="1" applyBorder="1" applyAlignment="1">
      <alignment horizontal="left" vertical="justify"/>
    </xf>
    <xf numFmtId="0" fontId="10" fillId="4" borderId="1" xfId="1" applyFont="1" applyFill="1" applyBorder="1" applyAlignment="1">
      <alignment horizontal="left" vertical="top"/>
    </xf>
    <xf numFmtId="4" fontId="10" fillId="4" borderId="1" xfId="1" applyNumberFormat="1" applyFont="1" applyFill="1" applyBorder="1"/>
    <xf numFmtId="0" fontId="5" fillId="4" borderId="1" xfId="1" applyFont="1" applyFill="1" applyBorder="1" applyAlignment="1">
      <alignment horizontal="left" vertical="justify"/>
    </xf>
    <xf numFmtId="0" fontId="13" fillId="4" borderId="1" xfId="1" applyFont="1" applyFill="1" applyBorder="1" applyAlignment="1">
      <alignment horizontal="left"/>
    </xf>
    <xf numFmtId="0" fontId="13" fillId="4" borderId="1" xfId="1" applyFont="1" applyFill="1" applyBorder="1"/>
    <xf numFmtId="4" fontId="13" fillId="4" borderId="1" xfId="1" applyNumberFormat="1" applyFont="1" applyFill="1" applyBorder="1"/>
    <xf numFmtId="0" fontId="15" fillId="6" borderId="1" xfId="1" applyFont="1" applyFill="1" applyBorder="1" applyAlignment="1">
      <alignment horizontal="left" vertical="top"/>
    </xf>
    <xf numFmtId="4" fontId="15" fillId="6" borderId="1" xfId="1" applyNumberFormat="1" applyFont="1" applyFill="1" applyBorder="1"/>
    <xf numFmtId="4" fontId="18" fillId="0" borderId="1" xfId="1" applyNumberFormat="1" applyFont="1" applyBorder="1"/>
    <xf numFmtId="0" fontId="5" fillId="6" borderId="2" xfId="1" applyFont="1" applyFill="1" applyBorder="1" applyAlignment="1">
      <alignment vertical="center" wrapText="1" shrinkToFit="1"/>
    </xf>
    <xf numFmtId="0" fontId="5" fillId="6" borderId="2" xfId="1" applyFont="1" applyFill="1" applyBorder="1" applyAlignment="1">
      <alignment horizontal="center" vertical="center"/>
    </xf>
    <xf numFmtId="0" fontId="1" fillId="0" borderId="0" xfId="1" applyBorder="1" applyAlignment="1"/>
    <xf numFmtId="0" fontId="14" fillId="0" borderId="0" xfId="1" applyFont="1" applyBorder="1" applyAlignment="1"/>
    <xf numFmtId="0" fontId="6" fillId="5" borderId="1" xfId="1" applyFont="1" applyFill="1" applyBorder="1" applyAlignment="1">
      <alignment horizontal="left" vertical="center"/>
    </xf>
    <xf numFmtId="4" fontId="6" fillId="5" borderId="1" xfId="1" applyNumberFormat="1" applyFont="1" applyFill="1" applyBorder="1" applyAlignment="1">
      <alignment vertical="center"/>
    </xf>
    <xf numFmtId="0" fontId="23" fillId="2" borderId="4" xfId="1" applyFont="1" applyFill="1" applyBorder="1"/>
    <xf numFmtId="0" fontId="24" fillId="3" borderId="4" xfId="1" applyFont="1" applyFill="1" applyBorder="1"/>
    <xf numFmtId="4" fontId="16" fillId="0" borderId="1" xfId="1" applyNumberFormat="1" applyFont="1" applyBorder="1"/>
    <xf numFmtId="0" fontId="13" fillId="7" borderId="1" xfId="1" applyFont="1" applyFill="1" applyBorder="1" applyAlignment="1">
      <alignment horizontal="left"/>
    </xf>
    <xf numFmtId="0" fontId="13" fillId="7" borderId="1" xfId="1" applyFont="1" applyFill="1" applyBorder="1"/>
    <xf numFmtId="4" fontId="13" fillId="7" borderId="1" xfId="1" applyNumberFormat="1" applyFont="1" applyFill="1" applyBorder="1"/>
    <xf numFmtId="0" fontId="6" fillId="7" borderId="1" xfId="1" applyFont="1" applyFill="1" applyBorder="1" applyAlignment="1">
      <alignment horizontal="left" vertical="top"/>
    </xf>
    <xf numFmtId="0" fontId="6" fillId="7" borderId="1" xfId="1" applyFont="1" applyFill="1" applyBorder="1" applyAlignment="1">
      <alignment wrapText="1"/>
    </xf>
    <xf numFmtId="4" fontId="6" fillId="7" borderId="1" xfId="1" applyNumberFormat="1" applyFont="1" applyFill="1" applyBorder="1"/>
    <xf numFmtId="0" fontId="6" fillId="7" borderId="1" xfId="1" applyFont="1" applyFill="1" applyBorder="1" applyAlignment="1">
      <alignment horizontal="left" vertical="center"/>
    </xf>
    <xf numFmtId="4" fontId="6" fillId="7" borderId="1" xfId="1" applyNumberFormat="1" applyFont="1" applyFill="1" applyBorder="1" applyAlignment="1">
      <alignment vertical="center"/>
    </xf>
    <xf numFmtId="0" fontId="25" fillId="7" borderId="1" xfId="1" applyFont="1" applyFill="1" applyBorder="1" applyAlignment="1">
      <alignment horizontal="left" vertical="top"/>
    </xf>
    <xf numFmtId="4" fontId="25" fillId="7" borderId="1" xfId="1" applyNumberFormat="1" applyFont="1" applyFill="1" applyBorder="1"/>
    <xf numFmtId="0" fontId="12" fillId="4" borderId="1" xfId="1" applyFont="1" applyFill="1" applyBorder="1" applyAlignment="1">
      <alignment horizontal="left" vertical="top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vertical="center"/>
    </xf>
    <xf numFmtId="4" fontId="7" fillId="4" borderId="1" xfId="1" applyNumberFormat="1" applyFont="1" applyFill="1" applyBorder="1" applyAlignment="1">
      <alignment vertical="center"/>
    </xf>
    <xf numFmtId="1" fontId="8" fillId="0" borderId="1" xfId="1" applyNumberFormat="1" applyFont="1" applyBorder="1" applyAlignment="1">
      <alignment horizontal="left" vertical="top"/>
    </xf>
    <xf numFmtId="4" fontId="8" fillId="0" borderId="1" xfId="1" applyNumberFormat="1" applyFont="1" applyBorder="1" applyAlignment="1">
      <alignment wrapText="1"/>
    </xf>
    <xf numFmtId="4" fontId="15" fillId="0" borderId="1" xfId="1" applyNumberFormat="1" applyFont="1" applyBorder="1" applyAlignment="1">
      <alignment wrapText="1"/>
    </xf>
    <xf numFmtId="4" fontId="1" fillId="0" borderId="0" xfId="1" applyNumberFormat="1"/>
    <xf numFmtId="4" fontId="9" fillId="0" borderId="1" xfId="1" applyNumberFormat="1" applyFont="1" applyBorder="1" applyAlignment="1"/>
    <xf numFmtId="4" fontId="12" fillId="6" borderId="1" xfId="1" applyNumberFormat="1" applyFont="1" applyFill="1" applyBorder="1"/>
    <xf numFmtId="0" fontId="21" fillId="0" borderId="0" xfId="1" applyFont="1" applyBorder="1" applyAlignment="1"/>
    <xf numFmtId="0" fontId="14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12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9" fillId="6" borderId="7" xfId="1" applyFont="1" applyFill="1" applyBorder="1" applyAlignment="1">
      <alignment horizontal="center" vertical="center" wrapText="1"/>
    </xf>
    <xf numFmtId="0" fontId="11" fillId="0" borderId="0" xfId="1" applyFont="1" applyBorder="1" applyAlignment="1"/>
    <xf numFmtId="0" fontId="11" fillId="0" borderId="8" xfId="1" applyFont="1" applyBorder="1" applyAlignment="1"/>
    <xf numFmtId="4" fontId="11" fillId="0" borderId="1" xfId="1" applyNumberFormat="1" applyFont="1" applyBorder="1" applyAlignment="1"/>
    <xf numFmtId="4" fontId="11" fillId="0" borderId="8" xfId="1" applyNumberFormat="1" applyFont="1" applyBorder="1" applyAlignment="1"/>
    <xf numFmtId="4" fontId="11" fillId="0" borderId="5" xfId="1" applyNumberFormat="1" applyFont="1" applyBorder="1" applyAlignment="1"/>
    <xf numFmtId="4" fontId="11" fillId="0" borderId="0" xfId="1" applyNumberFormat="1" applyFont="1" applyBorder="1" applyAlignment="1"/>
    <xf numFmtId="0" fontId="1" fillId="0" borderId="0" xfId="1" applyAlignment="1">
      <alignment horizontal="center"/>
    </xf>
    <xf numFmtId="0" fontId="14" fillId="0" borderId="0" xfId="1" applyFont="1" applyBorder="1" applyAlignment="1">
      <alignment horizontal="left"/>
    </xf>
    <xf numFmtId="0" fontId="5" fillId="6" borderId="5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19" fillId="6" borderId="9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26" fillId="0" borderId="0" xfId="1" applyFont="1" applyBorder="1"/>
    <xf numFmtId="0" fontId="2" fillId="2" borderId="6" xfId="1" applyFont="1" applyFill="1" applyBorder="1"/>
    <xf numFmtId="0" fontId="22" fillId="2" borderId="6" xfId="1" applyFont="1" applyFill="1" applyBorder="1"/>
    <xf numFmtId="0" fontId="3" fillId="3" borderId="11" xfId="1" applyFont="1" applyFill="1" applyBorder="1"/>
    <xf numFmtId="4" fontId="3" fillId="3" borderId="12" xfId="1" applyNumberFormat="1" applyFont="1" applyFill="1" applyBorder="1"/>
    <xf numFmtId="4" fontId="4" fillId="3" borderId="12" xfId="1" applyNumberFormat="1" applyFont="1" applyFill="1" applyBorder="1"/>
    <xf numFmtId="4" fontId="2" fillId="2" borderId="6" xfId="1" applyNumberFormat="1" applyFont="1" applyFill="1" applyBorder="1"/>
    <xf numFmtId="4" fontId="1" fillId="8" borderId="12" xfId="1" applyNumberFormat="1" applyFill="1" applyBorder="1"/>
    <xf numFmtId="0" fontId="5" fillId="6" borderId="15" xfId="1" applyFont="1" applyFill="1" applyBorder="1" applyAlignment="1">
      <alignment vertical="center" wrapText="1" shrinkToFit="1"/>
    </xf>
    <xf numFmtId="0" fontId="5" fillId="6" borderId="15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4" fontId="14" fillId="0" borderId="1" xfId="1" applyNumberFormat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0" fontId="11" fillId="5" borderId="1" xfId="1" applyFont="1" applyFill="1" applyBorder="1" applyAlignment="1">
      <alignment horizontal="center"/>
    </xf>
    <xf numFmtId="1" fontId="11" fillId="5" borderId="1" xfId="1" applyNumberFormat="1" applyFont="1" applyFill="1" applyBorder="1" applyAlignment="1">
      <alignment horizontal="center"/>
    </xf>
    <xf numFmtId="0" fontId="11" fillId="9" borderId="1" xfId="1" applyFont="1" applyFill="1" applyBorder="1" applyAlignment="1">
      <alignment horizontal="center"/>
    </xf>
    <xf numFmtId="1" fontId="11" fillId="9" borderId="1" xfId="1" applyNumberFormat="1" applyFont="1" applyFill="1" applyBorder="1" applyAlignment="1">
      <alignment horizontal="center"/>
    </xf>
    <xf numFmtId="4" fontId="1" fillId="9" borderId="1" xfId="1" applyNumberFormat="1" applyFill="1" applyBorder="1"/>
    <xf numFmtId="4" fontId="1" fillId="5" borderId="1" xfId="1" applyNumberFormat="1" applyFill="1" applyBorder="1"/>
    <xf numFmtId="0" fontId="5" fillId="6" borderId="7" xfId="1" applyFont="1" applyFill="1" applyBorder="1" applyAlignment="1">
      <alignment vertical="center" wrapText="1" shrinkToFit="1"/>
    </xf>
    <xf numFmtId="0" fontId="5" fillId="6" borderId="7" xfId="1" applyFont="1" applyFill="1" applyBorder="1" applyAlignment="1">
      <alignment horizontal="center" vertical="center"/>
    </xf>
    <xf numFmtId="0" fontId="11" fillId="0" borderId="1" xfId="1" applyFont="1" applyBorder="1" applyAlignment="1"/>
    <xf numFmtId="0" fontId="15" fillId="6" borderId="1" xfId="1" applyFont="1" applyFill="1" applyBorder="1"/>
    <xf numFmtId="0" fontId="1" fillId="10" borderId="0" xfId="1" applyFill="1" applyBorder="1" applyAlignment="1"/>
    <xf numFmtId="4" fontId="11" fillId="10" borderId="0" xfId="1" applyNumberFormat="1" applyFont="1" applyFill="1" applyBorder="1" applyAlignment="1"/>
    <xf numFmtId="1" fontId="11" fillId="10" borderId="0" xfId="1" applyNumberFormat="1" applyFont="1" applyFill="1" applyBorder="1" applyAlignment="1"/>
    <xf numFmtId="0" fontId="11" fillId="10" borderId="0" xfId="1" applyFont="1" applyFill="1" applyBorder="1" applyAlignment="1"/>
    <xf numFmtId="0" fontId="11" fillId="10" borderId="0" xfId="1" applyFont="1" applyFill="1"/>
    <xf numFmtId="1" fontId="14" fillId="0" borderId="1" xfId="1" applyNumberFormat="1" applyFont="1" applyBorder="1" applyAlignment="1"/>
    <xf numFmtId="1" fontId="11" fillId="10" borderId="0" xfId="1" applyNumberFormat="1" applyFont="1" applyFill="1"/>
    <xf numFmtId="1" fontId="1" fillId="0" borderId="1" xfId="1" applyNumberFormat="1" applyBorder="1" applyAlignment="1"/>
    <xf numFmtId="4" fontId="14" fillId="0" borderId="1" xfId="1" applyNumberFormat="1" applyFont="1" applyBorder="1" applyAlignment="1"/>
    <xf numFmtId="0" fontId="11" fillId="0" borderId="1" xfId="1" applyFont="1" applyBorder="1"/>
    <xf numFmtId="1" fontId="11" fillId="0" borderId="1" xfId="1" applyNumberFormat="1" applyFont="1" applyBorder="1" applyAlignment="1"/>
    <xf numFmtId="4" fontId="27" fillId="11" borderId="1" xfId="1" applyNumberFormat="1" applyFont="1" applyFill="1" applyBorder="1" applyAlignment="1"/>
    <xf numFmtId="1" fontId="27" fillId="11" borderId="1" xfId="1" applyNumberFormat="1" applyFont="1" applyFill="1" applyBorder="1" applyAlignment="1"/>
    <xf numFmtId="1" fontId="1" fillId="0" borderId="1" xfId="1" applyNumberFormat="1" applyBorder="1"/>
    <xf numFmtId="1" fontId="11" fillId="4" borderId="16" xfId="1" applyNumberFormat="1" applyFont="1" applyFill="1" applyBorder="1"/>
    <xf numFmtId="4" fontId="27" fillId="12" borderId="17" xfId="1" applyNumberFormat="1" applyFont="1" applyFill="1" applyBorder="1"/>
    <xf numFmtId="0" fontId="27" fillId="12" borderId="18" xfId="1" applyFont="1" applyFill="1" applyBorder="1"/>
    <xf numFmtId="4" fontId="11" fillId="4" borderId="17" xfId="1" applyNumberFormat="1" applyFont="1" applyFill="1" applyBorder="1" applyAlignment="1"/>
    <xf numFmtId="1" fontId="11" fillId="4" borderId="18" xfId="1" applyNumberFormat="1" applyFont="1" applyFill="1" applyBorder="1" applyAlignment="1"/>
    <xf numFmtId="4" fontId="27" fillId="13" borderId="17" xfId="1" applyNumberFormat="1" applyFont="1" applyFill="1" applyBorder="1" applyAlignment="1"/>
    <xf numFmtId="1" fontId="27" fillId="13" borderId="18" xfId="1" applyNumberFormat="1" applyFont="1" applyFill="1" applyBorder="1" applyAlignment="1"/>
    <xf numFmtId="4" fontId="27" fillId="12" borderId="16" xfId="1" applyNumberFormat="1" applyFont="1" applyFill="1" applyBorder="1" applyAlignment="1"/>
    <xf numFmtId="1" fontId="27" fillId="12" borderId="19" xfId="1" applyNumberFormat="1" applyFont="1" applyFill="1" applyBorder="1" applyAlignment="1"/>
    <xf numFmtId="1" fontId="11" fillId="4" borderId="17" xfId="1" applyNumberFormat="1" applyFont="1" applyFill="1" applyBorder="1" applyAlignment="1"/>
    <xf numFmtId="0" fontId="11" fillId="4" borderId="18" xfId="1" applyFont="1" applyFill="1" applyBorder="1" applyAlignment="1"/>
    <xf numFmtId="1" fontId="27" fillId="13" borderId="17" xfId="1" applyNumberFormat="1" applyFont="1" applyFill="1" applyBorder="1" applyAlignment="1"/>
    <xf numFmtId="0" fontId="27" fillId="13" borderId="18" xfId="1" applyFont="1" applyFill="1" applyBorder="1" applyAlignment="1"/>
    <xf numFmtId="1" fontId="27" fillId="12" borderId="16" xfId="1" applyNumberFormat="1" applyFont="1" applyFill="1" applyBorder="1" applyAlignment="1"/>
    <xf numFmtId="0" fontId="27" fillId="12" borderId="19" xfId="1" applyFont="1" applyFill="1" applyBorder="1" applyAlignment="1"/>
    <xf numFmtId="1" fontId="11" fillId="4" borderId="16" xfId="1" applyNumberFormat="1" applyFont="1" applyFill="1" applyBorder="1" applyAlignment="1"/>
    <xf numFmtId="0" fontId="11" fillId="4" borderId="19" xfId="1" applyFont="1" applyFill="1" applyBorder="1" applyAlignment="1"/>
    <xf numFmtId="0" fontId="27" fillId="13" borderId="17" xfId="1" applyFont="1" applyFill="1" applyBorder="1"/>
    <xf numFmtId="0" fontId="27" fillId="13" borderId="18" xfId="1" applyFont="1" applyFill="1" applyBorder="1"/>
    <xf numFmtId="0" fontId="27" fillId="12" borderId="16" xfId="1" applyFont="1" applyFill="1" applyBorder="1"/>
    <xf numFmtId="0" fontId="27" fillId="12" borderId="19" xfId="1" applyFont="1" applyFill="1" applyBorder="1"/>
    <xf numFmtId="0" fontId="1" fillId="12" borderId="19" xfId="1" applyFill="1" applyBorder="1" applyAlignment="1"/>
    <xf numFmtId="0" fontId="1" fillId="4" borderId="18" xfId="1" applyFill="1" applyBorder="1" applyAlignment="1"/>
    <xf numFmtId="0" fontId="1" fillId="13" borderId="18" xfId="1" applyFill="1" applyBorder="1" applyAlignment="1"/>
    <xf numFmtId="4" fontId="27" fillId="12" borderId="17" xfId="1" applyNumberFormat="1" applyFont="1" applyFill="1" applyBorder="1" applyAlignment="1"/>
    <xf numFmtId="0" fontId="1" fillId="12" borderId="18" xfId="1" applyFill="1" applyBorder="1" applyAlignment="1"/>
    <xf numFmtId="4" fontId="27" fillId="11" borderId="20" xfId="1" applyNumberFormat="1" applyFont="1" applyFill="1" applyBorder="1" applyAlignment="1"/>
    <xf numFmtId="0" fontId="1" fillId="11" borderId="21" xfId="1" applyFill="1" applyBorder="1" applyAlignment="1"/>
    <xf numFmtId="4" fontId="28" fillId="11" borderId="1" xfId="1" applyNumberFormat="1" applyFont="1" applyFill="1" applyBorder="1"/>
    <xf numFmtId="4" fontId="28" fillId="12" borderId="1" xfId="1" applyNumberFormat="1" applyFont="1" applyFill="1" applyBorder="1"/>
    <xf numFmtId="4" fontId="28" fillId="13" borderId="1" xfId="1" applyNumberFormat="1" applyFont="1" applyFill="1" applyBorder="1"/>
    <xf numFmtId="4" fontId="1" fillId="4" borderId="1" xfId="1" applyNumberFormat="1" applyFill="1" applyBorder="1"/>
    <xf numFmtId="4" fontId="1" fillId="10" borderId="1" xfId="1" applyNumberFormat="1" applyFill="1" applyBorder="1"/>
    <xf numFmtId="4" fontId="11" fillId="10" borderId="1" xfId="1" applyNumberFormat="1" applyFont="1" applyFill="1" applyBorder="1"/>
    <xf numFmtId="4" fontId="27" fillId="12" borderId="1" xfId="1" applyNumberFormat="1" applyFont="1" applyFill="1" applyBorder="1"/>
    <xf numFmtId="4" fontId="27" fillId="13" borderId="1" xfId="1" applyNumberFormat="1" applyFont="1" applyFill="1" applyBorder="1"/>
    <xf numFmtId="4" fontId="11" fillId="4" borderId="1" xfId="1" applyNumberFormat="1" applyFont="1" applyFill="1" applyBorder="1"/>
    <xf numFmtId="4" fontId="11" fillId="10" borderId="1" xfId="1" applyNumberFormat="1" applyFont="1" applyFill="1" applyBorder="1" applyAlignment="1"/>
    <xf numFmtId="4" fontId="11" fillId="4" borderId="1" xfId="1" applyNumberFormat="1" applyFont="1" applyFill="1" applyBorder="1" applyAlignment="1"/>
    <xf numFmtId="4" fontId="27" fillId="12" borderId="1" xfId="1" applyNumberFormat="1" applyFont="1" applyFill="1" applyBorder="1" applyAlignment="1"/>
    <xf numFmtId="4" fontId="27" fillId="13" borderId="1" xfId="1" applyNumberFormat="1" applyFont="1" applyFill="1" applyBorder="1" applyAlignment="1"/>
    <xf numFmtId="4" fontId="27" fillId="11" borderId="1" xfId="1" applyNumberFormat="1" applyFont="1" applyFill="1" applyBorder="1"/>
    <xf numFmtId="4" fontId="1" fillId="0" borderId="12" xfId="1" applyNumberFormat="1" applyBorder="1"/>
    <xf numFmtId="1" fontId="11" fillId="6" borderId="0" xfId="1" applyNumberFormat="1" applyFont="1" applyFill="1" applyBorder="1" applyAlignment="1"/>
    <xf numFmtId="4" fontId="11" fillId="6" borderId="1" xfId="1" applyNumberFormat="1" applyFont="1" applyFill="1" applyBorder="1"/>
    <xf numFmtId="1" fontId="11" fillId="10" borderId="16" xfId="1" applyNumberFormat="1" applyFont="1" applyFill="1" applyBorder="1" applyAlignment="1"/>
    <xf numFmtId="0" fontId="11" fillId="10" borderId="19" xfId="1" applyFont="1" applyFill="1" applyBorder="1" applyAlignment="1"/>
    <xf numFmtId="4" fontId="11" fillId="0" borderId="1" xfId="1" applyNumberFormat="1" applyFont="1" applyBorder="1"/>
    <xf numFmtId="4" fontId="11" fillId="6" borderId="1" xfId="1" applyNumberFormat="1" applyFont="1" applyFill="1" applyBorder="1" applyAlignment="1"/>
    <xf numFmtId="1" fontId="11" fillId="6" borderId="1" xfId="1" applyNumberFormat="1" applyFont="1" applyFill="1" applyBorder="1" applyAlignment="1"/>
    <xf numFmtId="0" fontId="19" fillId="6" borderId="1" xfId="1" applyFont="1" applyFill="1" applyBorder="1" applyAlignment="1">
      <alignment horizontal="right" vertical="top"/>
    </xf>
    <xf numFmtId="0" fontId="19" fillId="6" borderId="1" xfId="1" applyFont="1" applyFill="1" applyBorder="1"/>
    <xf numFmtId="1" fontId="11" fillId="0" borderId="1" xfId="1" applyNumberFormat="1" applyFont="1" applyBorder="1"/>
    <xf numFmtId="1" fontId="14" fillId="0" borderId="0" xfId="1" applyNumberFormat="1" applyFont="1" applyBorder="1" applyAlignment="1"/>
    <xf numFmtId="1" fontId="11" fillId="10" borderId="1" xfId="1" applyNumberFormat="1" applyFont="1" applyFill="1" applyBorder="1" applyAlignment="1"/>
    <xf numFmtId="1" fontId="14" fillId="6" borderId="1" xfId="1" applyNumberFormat="1" applyFont="1" applyFill="1" applyBorder="1" applyAlignment="1"/>
    <xf numFmtId="4" fontId="14" fillId="6" borderId="1" xfId="1" applyNumberFormat="1" applyFont="1" applyFill="1" applyBorder="1"/>
    <xf numFmtId="4" fontId="10" fillId="6" borderId="1" xfId="1" applyNumberFormat="1" applyFont="1" applyFill="1" applyBorder="1" applyAlignment="1"/>
    <xf numFmtId="0" fontId="10" fillId="6" borderId="1" xfId="1" applyFont="1" applyFill="1" applyBorder="1" applyAlignment="1">
      <alignment horizontal="right" vertical="justify"/>
    </xf>
    <xf numFmtId="0" fontId="12" fillId="6" borderId="1" xfId="1" applyFont="1" applyFill="1" applyBorder="1" applyAlignment="1">
      <alignment horizontal="right" vertical="top"/>
    </xf>
    <xf numFmtId="0" fontId="7" fillId="6" borderId="7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left" vertical="justify"/>
    </xf>
    <xf numFmtId="0" fontId="8" fillId="4" borderId="1" xfId="1" applyFont="1" applyFill="1" applyBorder="1"/>
    <xf numFmtId="0" fontId="7" fillId="6" borderId="1" xfId="1" applyFont="1" applyFill="1" applyBorder="1" applyAlignment="1">
      <alignment wrapText="1"/>
    </xf>
    <xf numFmtId="4" fontId="1" fillId="6" borderId="1" xfId="1" applyNumberFormat="1" applyFill="1" applyBorder="1"/>
    <xf numFmtId="1" fontId="14" fillId="0" borderId="1" xfId="1" applyNumberFormat="1" applyFont="1" applyBorder="1"/>
    <xf numFmtId="0" fontId="15" fillId="14" borderId="1" xfId="1" applyFont="1" applyFill="1" applyBorder="1" applyAlignment="1">
      <alignment horizontal="left" vertical="justify"/>
    </xf>
    <xf numFmtId="4" fontId="15" fillId="14" borderId="1" xfId="1" applyNumberFormat="1" applyFont="1" applyFill="1" applyBorder="1"/>
    <xf numFmtId="4" fontId="16" fillId="14" borderId="1" xfId="1" applyNumberFormat="1" applyFont="1" applyFill="1" applyBorder="1"/>
    <xf numFmtId="1" fontId="11" fillId="4" borderId="1" xfId="1" applyNumberFormat="1" applyFont="1" applyFill="1" applyBorder="1" applyAlignment="1"/>
    <xf numFmtId="4" fontId="14" fillId="15" borderId="1" xfId="1" applyNumberFormat="1" applyFont="1" applyFill="1" applyBorder="1" applyAlignment="1"/>
    <xf numFmtId="4" fontId="11" fillId="14" borderId="1" xfId="1" applyNumberFormat="1" applyFont="1" applyFill="1" applyBorder="1" applyAlignment="1"/>
    <xf numFmtId="4" fontId="11" fillId="14" borderId="1" xfId="1" applyNumberFormat="1" applyFont="1" applyFill="1" applyBorder="1"/>
    <xf numFmtId="4" fontId="14" fillId="14" borderId="1" xfId="1" applyNumberFormat="1" applyFont="1" applyFill="1" applyBorder="1" applyAlignment="1"/>
    <xf numFmtId="4" fontId="1" fillId="14" borderId="1" xfId="1" applyNumberFormat="1" applyFill="1" applyBorder="1"/>
    <xf numFmtId="0" fontId="7" fillId="5" borderId="5" xfId="1" applyFont="1" applyFill="1" applyBorder="1"/>
    <xf numFmtId="0" fontId="7" fillId="7" borderId="1" xfId="1" applyFont="1" applyFill="1" applyBorder="1"/>
    <xf numFmtId="0" fontId="7" fillId="7" borderId="1" xfId="1" applyFont="1" applyFill="1" applyBorder="1" applyAlignment="1">
      <alignment vertical="center" wrapText="1"/>
    </xf>
    <xf numFmtId="0" fontId="8" fillId="6" borderId="1" xfId="1" applyFont="1" applyFill="1" applyBorder="1"/>
    <xf numFmtId="0" fontId="7" fillId="5" borderId="1" xfId="1" applyFont="1" applyFill="1" applyBorder="1" applyAlignment="1">
      <alignment vertical="center" wrapText="1"/>
    </xf>
    <xf numFmtId="0" fontId="7" fillId="5" borderId="1" xfId="1" applyFont="1" applyFill="1" applyBorder="1"/>
    <xf numFmtId="0" fontId="7" fillId="4" borderId="1" xfId="1" applyFont="1" applyFill="1" applyBorder="1" applyAlignment="1"/>
    <xf numFmtId="0" fontId="8" fillId="0" borderId="1" xfId="1" applyFont="1" applyBorder="1" applyAlignment="1"/>
    <xf numFmtId="0" fontId="8" fillId="14" borderId="1" xfId="1" applyFont="1" applyFill="1" applyBorder="1"/>
    <xf numFmtId="0" fontId="20" fillId="5" borderId="1" xfId="1" applyFont="1" applyFill="1" applyBorder="1"/>
    <xf numFmtId="0" fontId="20" fillId="9" borderId="1" xfId="1" applyFont="1" applyFill="1" applyBorder="1"/>
    <xf numFmtId="0" fontId="16" fillId="0" borderId="1" xfId="1" applyFont="1" applyBorder="1"/>
    <xf numFmtId="0" fontId="20" fillId="0" borderId="1" xfId="1" applyFont="1" applyBorder="1" applyAlignment="1"/>
    <xf numFmtId="0" fontId="16" fillId="0" borderId="1" xfId="1" applyFont="1" applyBorder="1" applyAlignment="1"/>
    <xf numFmtId="0" fontId="16" fillId="0" borderId="1" xfId="1" applyFont="1" applyFill="1" applyBorder="1" applyAlignment="1"/>
    <xf numFmtId="0" fontId="20" fillId="10" borderId="1" xfId="1" applyFont="1" applyFill="1" applyBorder="1" applyAlignment="1"/>
    <xf numFmtId="0" fontId="20" fillId="6" borderId="1" xfId="1" applyFont="1" applyFill="1" applyBorder="1" applyAlignment="1"/>
    <xf numFmtId="0" fontId="20" fillId="0" borderId="19" xfId="1" applyFont="1" applyBorder="1" applyAlignment="1"/>
    <xf numFmtId="0" fontId="16" fillId="0" borderId="19" xfId="1" applyFont="1" applyBorder="1" applyAlignment="1"/>
    <xf numFmtId="1" fontId="20" fillId="0" borderId="1" xfId="1" applyNumberFormat="1" applyFont="1" applyBorder="1" applyAlignment="1"/>
    <xf numFmtId="1" fontId="16" fillId="0" borderId="1" xfId="1" applyNumberFormat="1" applyFont="1" applyBorder="1" applyAlignment="1"/>
    <xf numFmtId="1" fontId="20" fillId="10" borderId="0" xfId="1" applyNumberFormat="1" applyFont="1" applyFill="1" applyBorder="1" applyAlignment="1"/>
    <xf numFmtId="1" fontId="20" fillId="4" borderId="19" xfId="1" applyNumberFormat="1" applyFont="1" applyFill="1" applyBorder="1" applyAlignment="1"/>
    <xf numFmtId="0" fontId="20" fillId="10" borderId="0" xfId="1" applyFont="1" applyFill="1" applyBorder="1" applyAlignment="1"/>
    <xf numFmtId="0" fontId="20" fillId="4" borderId="19" xfId="1" applyFont="1" applyFill="1" applyBorder="1" applyAlignment="1"/>
    <xf numFmtId="0" fontId="20" fillId="0" borderId="1" xfId="1" applyFont="1" applyFill="1" applyBorder="1" applyAlignment="1"/>
    <xf numFmtId="0" fontId="20" fillId="10" borderId="19" xfId="1" applyFont="1" applyFill="1" applyBorder="1" applyAlignment="1"/>
    <xf numFmtId="1" fontId="20" fillId="4" borderId="1" xfId="1" applyNumberFormat="1" applyFont="1" applyFill="1" applyBorder="1" applyAlignment="1"/>
    <xf numFmtId="1" fontId="29" fillId="12" borderId="19" xfId="1" applyNumberFormat="1" applyFont="1" applyFill="1" applyBorder="1" applyAlignment="1"/>
    <xf numFmtId="1" fontId="29" fillId="13" borderId="18" xfId="1" applyNumberFormat="1" applyFont="1" applyFill="1" applyBorder="1" applyAlignment="1"/>
    <xf numFmtId="1" fontId="20" fillId="4" borderId="18" xfId="1" applyNumberFormat="1" applyFont="1" applyFill="1" applyBorder="1" applyAlignment="1"/>
    <xf numFmtId="1" fontId="20" fillId="0" borderId="16" xfId="1" applyNumberFormat="1" applyFont="1" applyBorder="1" applyAlignment="1"/>
    <xf numFmtId="1" fontId="16" fillId="0" borderId="16" xfId="1" applyNumberFormat="1" applyFont="1" applyBorder="1" applyAlignment="1"/>
    <xf numFmtId="1" fontId="20" fillId="4" borderId="16" xfId="1" applyNumberFormat="1" applyFont="1" applyFill="1" applyBorder="1" applyAlignment="1"/>
    <xf numFmtId="1" fontId="29" fillId="13" borderId="16" xfId="1" applyNumberFormat="1" applyFont="1" applyFill="1" applyBorder="1" applyAlignment="1"/>
    <xf numFmtId="0" fontId="29" fillId="13" borderId="19" xfId="1" applyFont="1" applyFill="1" applyBorder="1" applyAlignment="1"/>
    <xf numFmtId="1" fontId="20" fillId="4" borderId="17" xfId="1" applyNumberFormat="1" applyFont="1" applyFill="1" applyBorder="1" applyAlignment="1"/>
    <xf numFmtId="0" fontId="20" fillId="4" borderId="18" xfId="1" applyFont="1" applyFill="1" applyBorder="1" applyAlignment="1"/>
    <xf numFmtId="1" fontId="29" fillId="12" borderId="16" xfId="1" applyNumberFormat="1" applyFont="1" applyFill="1" applyBorder="1" applyAlignment="1"/>
    <xf numFmtId="0" fontId="29" fillId="12" borderId="19" xfId="1" applyFont="1" applyFill="1" applyBorder="1" applyAlignment="1"/>
    <xf numFmtId="1" fontId="29" fillId="13" borderId="17" xfId="1" applyNumberFormat="1" applyFont="1" applyFill="1" applyBorder="1" applyAlignment="1"/>
    <xf numFmtId="0" fontId="29" fillId="13" borderId="18" xfId="1" applyFont="1" applyFill="1" applyBorder="1" applyAlignment="1"/>
    <xf numFmtId="1" fontId="20" fillId="14" borderId="1" xfId="1" applyNumberFormat="1" applyFont="1" applyFill="1" applyBorder="1" applyAlignment="1"/>
    <xf numFmtId="0" fontId="20" fillId="14" borderId="1" xfId="1" applyFont="1" applyFill="1" applyBorder="1" applyAlignment="1"/>
    <xf numFmtId="1" fontId="16" fillId="14" borderId="1" xfId="1" applyNumberFormat="1" applyFont="1" applyFill="1" applyBorder="1" applyAlignment="1"/>
    <xf numFmtId="0" fontId="20" fillId="0" borderId="1" xfId="1" applyFont="1" applyBorder="1"/>
    <xf numFmtId="0" fontId="20" fillId="10" borderId="0" xfId="1" applyFont="1" applyFill="1"/>
    <xf numFmtId="0" fontId="20" fillId="4" borderId="19" xfId="1" applyFont="1" applyFill="1" applyBorder="1"/>
    <xf numFmtId="1" fontId="16" fillId="0" borderId="0" xfId="1" applyNumberFormat="1" applyFont="1"/>
    <xf numFmtId="4" fontId="16" fillId="0" borderId="0" xfId="1" applyNumberFormat="1" applyFont="1"/>
    <xf numFmtId="1" fontId="16" fillId="0" borderId="17" xfId="1" applyNumberFormat="1" applyFont="1" applyBorder="1"/>
    <xf numFmtId="0" fontId="16" fillId="0" borderId="0" xfId="1" applyFont="1" applyAlignment="1">
      <alignment horizontal="center"/>
    </xf>
    <xf numFmtId="0" fontId="32" fillId="0" borderId="0" xfId="1" applyFont="1"/>
    <xf numFmtId="0" fontId="15" fillId="6" borderId="1" xfId="1" applyFont="1" applyFill="1" applyBorder="1" applyAlignment="1">
      <alignment wrapText="1"/>
    </xf>
    <xf numFmtId="0" fontId="10" fillId="14" borderId="1" xfId="1" applyFont="1" applyFill="1" applyBorder="1" applyAlignment="1">
      <alignment horizontal="left" vertical="top"/>
    </xf>
    <xf numFmtId="0" fontId="15" fillId="14" borderId="1" xfId="1" applyFont="1" applyFill="1" applyBorder="1" applyAlignment="1">
      <alignment wrapText="1"/>
    </xf>
    <xf numFmtId="4" fontId="10" fillId="14" borderId="1" xfId="1" applyNumberFormat="1" applyFont="1" applyFill="1" applyBorder="1"/>
    <xf numFmtId="1" fontId="20" fillId="10" borderId="1" xfId="1" applyNumberFormat="1" applyFont="1" applyFill="1" applyBorder="1" applyAlignment="1"/>
    <xf numFmtId="1" fontId="14" fillId="14" borderId="1" xfId="1" applyNumberFormat="1" applyFont="1" applyFill="1" applyBorder="1" applyAlignment="1"/>
    <xf numFmtId="0" fontId="16" fillId="14" borderId="1" xfId="1" applyFont="1" applyFill="1" applyBorder="1" applyAlignment="1"/>
    <xf numFmtId="1" fontId="1" fillId="14" borderId="1" xfId="1" applyNumberFormat="1" applyFill="1" applyBorder="1" applyAlignment="1"/>
    <xf numFmtId="0" fontId="16" fillId="14" borderId="19" xfId="1" applyFont="1" applyFill="1" applyBorder="1" applyAlignment="1"/>
    <xf numFmtId="0" fontId="8" fillId="14" borderId="1" xfId="1" applyFont="1" applyFill="1" applyBorder="1" applyAlignment="1">
      <alignment horizontal="left" vertical="top"/>
    </xf>
    <xf numFmtId="0" fontId="8" fillId="14" borderId="1" xfId="1" applyFont="1" applyFill="1" applyBorder="1" applyAlignment="1">
      <alignment horizontal="right" vertical="top"/>
    </xf>
    <xf numFmtId="0" fontId="15" fillId="14" borderId="1" xfId="1" applyFont="1" applyFill="1" applyBorder="1" applyAlignment="1">
      <alignment horizontal="right" vertical="top"/>
    </xf>
    <xf numFmtId="4" fontId="10" fillId="14" borderId="1" xfId="1" applyNumberFormat="1" applyFont="1" applyFill="1" applyBorder="1" applyAlignment="1"/>
    <xf numFmtId="4" fontId="14" fillId="14" borderId="1" xfId="1" applyNumberFormat="1" applyFont="1" applyFill="1" applyBorder="1"/>
    <xf numFmtId="0" fontId="1" fillId="14" borderId="1" xfId="1" applyFill="1" applyBorder="1"/>
    <xf numFmtId="1" fontId="1" fillId="14" borderId="1" xfId="1" applyNumberFormat="1" applyFill="1" applyBorder="1"/>
    <xf numFmtId="1" fontId="11" fillId="14" borderId="22" xfId="1" applyNumberFormat="1" applyFont="1" applyFill="1" applyBorder="1"/>
    <xf numFmtId="1" fontId="14" fillId="14" borderId="1" xfId="1" applyNumberFormat="1" applyFont="1" applyFill="1" applyBorder="1" applyAlignment="1">
      <alignment horizontal="right"/>
    </xf>
    <xf numFmtId="2" fontId="1" fillId="14" borderId="1" xfId="1" applyNumberFormat="1" applyFill="1" applyBorder="1"/>
    <xf numFmtId="0" fontId="20" fillId="14" borderId="19" xfId="1" applyFont="1" applyFill="1" applyBorder="1" applyAlignment="1"/>
    <xf numFmtId="0" fontId="1" fillId="14" borderId="1" xfId="1" applyFill="1" applyBorder="1" applyAlignment="1"/>
    <xf numFmtId="1" fontId="16" fillId="14" borderId="0" xfId="1" applyNumberFormat="1" applyFont="1" applyFill="1" applyBorder="1" applyAlignment="1"/>
    <xf numFmtId="0" fontId="19" fillId="14" borderId="1" xfId="1" applyFont="1" applyFill="1" applyBorder="1"/>
    <xf numFmtId="0" fontId="15" fillId="14" borderId="1" xfId="1" applyFont="1" applyFill="1" applyBorder="1" applyAlignment="1"/>
    <xf numFmtId="0" fontId="15" fillId="14" borderId="1" xfId="1" applyFont="1" applyFill="1" applyBorder="1"/>
    <xf numFmtId="0" fontId="16" fillId="14" borderId="1" xfId="1" applyFont="1" applyFill="1" applyBorder="1"/>
    <xf numFmtId="0" fontId="20" fillId="14" borderId="1" xfId="1" applyFont="1" applyFill="1" applyBorder="1"/>
    <xf numFmtId="1" fontId="16" fillId="0" borderId="17" xfId="1" applyNumberFormat="1" applyFont="1" applyBorder="1" applyAlignment="1">
      <alignment horizontal="left"/>
    </xf>
    <xf numFmtId="4" fontId="16" fillId="0" borderId="17" xfId="1" applyNumberFormat="1" applyFont="1" applyBorder="1"/>
    <xf numFmtId="1" fontId="14" fillId="0" borderId="1" xfId="1" applyNumberFormat="1" applyFont="1" applyBorder="1" applyAlignment="1">
      <alignment horizontal="center"/>
    </xf>
    <xf numFmtId="0" fontId="6" fillId="5" borderId="1" xfId="1" applyFont="1" applyFill="1" applyBorder="1" applyAlignment="1">
      <alignment vertical="center" wrapText="1"/>
    </xf>
    <xf numFmtId="0" fontId="16" fillId="0" borderId="1" xfId="1" applyFont="1" applyBorder="1" applyAlignment="1">
      <alignment wrapText="1"/>
    </xf>
    <xf numFmtId="0" fontId="0" fillId="0" borderId="0" xfId="0" applyBorder="1"/>
    <xf numFmtId="4" fontId="14" fillId="0" borderId="0" xfId="1" applyNumberFormat="1" applyFont="1" applyBorder="1" applyAlignment="1"/>
    <xf numFmtId="0" fontId="19" fillId="16" borderId="1" xfId="1" applyFont="1" applyFill="1" applyBorder="1" applyAlignment="1">
      <alignment horizontal="left" vertical="top"/>
    </xf>
    <xf numFmtId="0" fontId="19" fillId="16" borderId="1" xfId="1" applyFont="1" applyFill="1" applyBorder="1"/>
    <xf numFmtId="4" fontId="19" fillId="16" borderId="1" xfId="1" applyNumberFormat="1" applyFont="1" applyFill="1" applyBorder="1"/>
    <xf numFmtId="0" fontId="15" fillId="17" borderId="1" xfId="1" applyFont="1" applyFill="1" applyBorder="1" applyAlignment="1">
      <alignment horizontal="left" vertical="top"/>
    </xf>
    <xf numFmtId="0" fontId="15" fillId="17" borderId="1" xfId="1" applyFont="1" applyFill="1" applyBorder="1"/>
    <xf numFmtId="4" fontId="15" fillId="17" borderId="1" xfId="1" applyNumberFormat="1" applyFont="1" applyFill="1" applyBorder="1"/>
    <xf numFmtId="0" fontId="7" fillId="17" borderId="1" xfId="1" applyFont="1" applyFill="1" applyBorder="1" applyAlignment="1">
      <alignment horizontal="left" vertical="top"/>
    </xf>
    <xf numFmtId="0" fontId="7" fillId="17" borderId="1" xfId="1" applyFont="1" applyFill="1" applyBorder="1"/>
    <xf numFmtId="4" fontId="7" fillId="17" borderId="1" xfId="1" applyNumberFormat="1" applyFont="1" applyFill="1" applyBorder="1"/>
    <xf numFmtId="0" fontId="8" fillId="17" borderId="1" xfId="1" applyFont="1" applyFill="1" applyBorder="1" applyAlignment="1">
      <alignment horizontal="left" vertical="top"/>
    </xf>
    <xf numFmtId="4" fontId="8" fillId="17" borderId="1" xfId="1" applyNumberFormat="1" applyFont="1" applyFill="1" applyBorder="1" applyAlignment="1">
      <alignment wrapText="1"/>
    </xf>
    <xf numFmtId="4" fontId="8" fillId="17" borderId="1" xfId="1" applyNumberFormat="1" applyFont="1" applyFill="1" applyBorder="1"/>
    <xf numFmtId="0" fontId="8" fillId="17" borderId="1" xfId="1" applyFont="1" applyFill="1" applyBorder="1"/>
    <xf numFmtId="4" fontId="8" fillId="14" borderId="1" xfId="1" applyNumberFormat="1" applyFont="1" applyFill="1" applyBorder="1"/>
    <xf numFmtId="4" fontId="15" fillId="0" borderId="1" xfId="0" applyNumberFormat="1" applyFont="1" applyBorder="1"/>
    <xf numFmtId="4" fontId="16" fillId="0" borderId="1" xfId="0" applyNumberFormat="1" applyFont="1" applyBorder="1"/>
    <xf numFmtId="4" fontId="18" fillId="0" borderId="1" xfId="0" applyNumberFormat="1" applyFont="1" applyBorder="1"/>
    <xf numFmtId="4" fontId="8" fillId="0" borderId="1" xfId="0" applyNumberFormat="1" applyFont="1" applyBorder="1"/>
    <xf numFmtId="4" fontId="10" fillId="14" borderId="1" xfId="0" applyNumberFormat="1" applyFont="1" applyFill="1" applyBorder="1"/>
    <xf numFmtId="4" fontId="15" fillId="14" borderId="1" xfId="0" applyNumberFormat="1" applyFont="1" applyFill="1" applyBorder="1"/>
    <xf numFmtId="4" fontId="15" fillId="6" borderId="1" xfId="0" applyNumberFormat="1" applyFont="1" applyFill="1" applyBorder="1"/>
    <xf numFmtId="4" fontId="16" fillId="14" borderId="1" xfId="0" applyNumberFormat="1" applyFont="1" applyFill="1" applyBorder="1"/>
    <xf numFmtId="4" fontId="0" fillId="0" borderId="1" xfId="0" applyNumberFormat="1" applyBorder="1"/>
    <xf numFmtId="4" fontId="0" fillId="14" borderId="1" xfId="0" applyNumberFormat="1" applyFill="1" applyBorder="1"/>
    <xf numFmtId="0" fontId="8" fillId="18" borderId="1" xfId="1" applyFont="1" applyFill="1" applyBorder="1" applyAlignment="1">
      <alignment horizontal="left" vertical="top"/>
    </xf>
    <xf numFmtId="0" fontId="8" fillId="18" borderId="1" xfId="1" applyFont="1" applyFill="1" applyBorder="1"/>
    <xf numFmtId="4" fontId="8" fillId="18" borderId="1" xfId="0" applyNumberFormat="1" applyFont="1" applyFill="1" applyBorder="1"/>
    <xf numFmtId="4" fontId="8" fillId="18" borderId="1" xfId="1" applyNumberFormat="1" applyFont="1" applyFill="1" applyBorder="1"/>
    <xf numFmtId="4" fontId="33" fillId="0" borderId="1" xfId="1" applyNumberFormat="1" applyFont="1" applyBorder="1" applyAlignment="1">
      <alignment wrapText="1"/>
    </xf>
    <xf numFmtId="0" fontId="8" fillId="0" borderId="1" xfId="1" applyFont="1" applyBorder="1" applyAlignment="1">
      <alignment vertical="top"/>
    </xf>
    <xf numFmtId="4" fontId="0" fillId="0" borderId="0" xfId="0" applyNumberFormat="1"/>
    <xf numFmtId="0" fontId="16" fillId="0" borderId="1" xfId="1" applyFont="1" applyBorder="1" applyAlignment="1">
      <alignment vertical="top"/>
    </xf>
    <xf numFmtId="1" fontId="14" fillId="0" borderId="1" xfId="1" applyNumberFormat="1" applyFont="1" applyBorder="1" applyAlignment="1">
      <alignment vertical="top"/>
    </xf>
    <xf numFmtId="1" fontId="16" fillId="14" borderId="1" xfId="1" applyNumberFormat="1" applyFont="1" applyFill="1" applyBorder="1" applyAlignment="1">
      <alignment vertical="top"/>
    </xf>
    <xf numFmtId="4" fontId="14" fillId="0" borderId="1" xfId="1" applyNumberFormat="1" applyFont="1" applyBorder="1" applyAlignment="1">
      <alignment wrapText="1"/>
    </xf>
    <xf numFmtId="4" fontId="14" fillId="0" borderId="1" xfId="0" applyNumberFormat="1" applyFont="1" applyBorder="1" applyAlignment="1"/>
    <xf numFmtId="1" fontId="16" fillId="0" borderId="0" xfId="0" applyNumberFormat="1" applyFont="1" applyBorder="1" applyAlignment="1"/>
    <xf numFmtId="2" fontId="0" fillId="0" borderId="0" xfId="0" applyNumberFormat="1"/>
    <xf numFmtId="2" fontId="35" fillId="0" borderId="0" xfId="0" applyNumberFormat="1" applyFont="1"/>
    <xf numFmtId="2" fontId="0" fillId="0" borderId="1" xfId="0" applyNumberFormat="1" applyBorder="1"/>
    <xf numFmtId="2" fontId="34" fillId="0" borderId="1" xfId="0" applyNumberFormat="1" applyFont="1" applyBorder="1"/>
    <xf numFmtId="2" fontId="34" fillId="0" borderId="1" xfId="0" quotePrefix="1" applyNumberFormat="1" applyFont="1" applyBorder="1"/>
    <xf numFmtId="2" fontId="34" fillId="0" borderId="0" xfId="0" applyNumberFormat="1" applyFont="1" applyBorder="1"/>
    <xf numFmtId="4" fontId="0" fillId="0" borderId="0" xfId="0" applyNumberFormat="1" applyBorder="1"/>
    <xf numFmtId="4" fontId="0" fillId="0" borderId="1" xfId="0" applyNumberFormat="1" applyFont="1" applyBorder="1"/>
    <xf numFmtId="1" fontId="0" fillId="0" borderId="0" xfId="0" applyNumberFormat="1"/>
    <xf numFmtId="1" fontId="0" fillId="0" borderId="0" xfId="0" applyNumberFormat="1" applyAlignment="1">
      <alignment horizontal="right"/>
    </xf>
    <xf numFmtId="1" fontId="14" fillId="0" borderId="1" xfId="0" applyNumberFormat="1" applyFont="1" applyBorder="1" applyAlignment="1"/>
    <xf numFmtId="0" fontId="14" fillId="14" borderId="0" xfId="1" applyFont="1" applyFill="1" applyAlignment="1">
      <alignment wrapText="1"/>
    </xf>
    <xf numFmtId="0" fontId="11" fillId="14" borderId="0" xfId="1" applyFont="1" applyFill="1" applyAlignment="1">
      <alignment horizontal="center" wrapText="1"/>
    </xf>
    <xf numFmtId="0" fontId="11" fillId="14" borderId="0" xfId="1" applyFont="1" applyFill="1" applyBorder="1" applyAlignment="1">
      <alignment horizontal="center"/>
    </xf>
    <xf numFmtId="0" fontId="21" fillId="14" borderId="0" xfId="1" applyFont="1" applyFill="1" applyBorder="1" applyAlignment="1"/>
    <xf numFmtId="0" fontId="11" fillId="14" borderId="8" xfId="1" applyFont="1" applyFill="1" applyBorder="1" applyAlignment="1"/>
    <xf numFmtId="4" fontId="11" fillId="14" borderId="0" xfId="1" applyNumberFormat="1" applyFont="1" applyFill="1" applyBorder="1" applyAlignment="1"/>
    <xf numFmtId="0" fontId="14" fillId="14" borderId="0" xfId="1" applyFont="1" applyFill="1" applyBorder="1" applyAlignment="1"/>
    <xf numFmtId="0" fontId="11" fillId="14" borderId="0" xfId="1" applyFont="1" applyFill="1" applyAlignment="1">
      <alignment horizontal="center"/>
    </xf>
    <xf numFmtId="0" fontId="16" fillId="14" borderId="0" xfId="1" applyFont="1" applyFill="1"/>
    <xf numFmtId="0" fontId="13" fillId="14" borderId="7" xfId="1" applyFont="1" applyFill="1" applyBorder="1" applyAlignment="1">
      <alignment horizontal="center" vertical="center" wrapText="1"/>
    </xf>
    <xf numFmtId="0" fontId="13" fillId="14" borderId="9" xfId="1" applyFont="1" applyFill="1" applyBorder="1" applyAlignment="1">
      <alignment horizontal="center" vertical="center" wrapText="1"/>
    </xf>
    <xf numFmtId="0" fontId="13" fillId="14" borderId="10" xfId="1" applyFont="1" applyFill="1" applyBorder="1" applyAlignment="1">
      <alignment horizontal="center" vertical="center" wrapText="1"/>
    </xf>
    <xf numFmtId="0" fontId="14" fillId="14" borderId="0" xfId="1" applyFont="1" applyFill="1" applyAlignment="1">
      <alignment horizontal="center"/>
    </xf>
    <xf numFmtId="0" fontId="14" fillId="14" borderId="6" xfId="1" applyFont="1" applyFill="1" applyBorder="1"/>
    <xf numFmtId="0" fontId="14" fillId="14" borderId="14" xfId="1" applyFont="1" applyFill="1" applyBorder="1"/>
    <xf numFmtId="4" fontId="36" fillId="14" borderId="12" xfId="1" applyNumberFormat="1" applyFont="1" applyFill="1" applyBorder="1"/>
    <xf numFmtId="4" fontId="36" fillId="14" borderId="13" xfId="1" applyNumberFormat="1" applyFont="1" applyFill="1" applyBorder="1"/>
    <xf numFmtId="0" fontId="14" fillId="14" borderId="0" xfId="1" applyFont="1" applyFill="1"/>
    <xf numFmtId="0" fontId="37" fillId="14" borderId="2" xfId="1" applyFont="1" applyFill="1" applyBorder="1" applyAlignment="1">
      <alignment horizontal="center" vertical="center" wrapText="1"/>
    </xf>
    <xf numFmtId="4" fontId="17" fillId="14" borderId="5" xfId="1" applyNumberFormat="1" applyFont="1" applyFill="1" applyBorder="1"/>
    <xf numFmtId="4" fontId="18" fillId="14" borderId="0" xfId="1" applyNumberFormat="1" applyFont="1" applyFill="1" applyBorder="1"/>
    <xf numFmtId="4" fontId="17" fillId="14" borderId="1" xfId="1" applyNumberFormat="1" applyFont="1" applyFill="1" applyBorder="1"/>
    <xf numFmtId="4" fontId="18" fillId="14" borderId="1" xfId="1" applyNumberFormat="1" applyFont="1" applyFill="1" applyBorder="1"/>
    <xf numFmtId="4" fontId="18" fillId="14" borderId="12" xfId="1" applyNumberFormat="1" applyFont="1" applyFill="1" applyBorder="1"/>
    <xf numFmtId="4" fontId="18" fillId="14" borderId="13" xfId="1" applyNumberFormat="1" applyFont="1" applyFill="1" applyBorder="1"/>
    <xf numFmtId="4" fontId="14" fillId="14" borderId="12" xfId="1" applyNumberFormat="1" applyFont="1" applyFill="1" applyBorder="1"/>
    <xf numFmtId="4" fontId="14" fillId="14" borderId="13" xfId="1" applyNumberFormat="1" applyFont="1" applyFill="1" applyBorder="1"/>
    <xf numFmtId="0" fontId="38" fillId="14" borderId="0" xfId="0" applyFont="1" applyFill="1"/>
    <xf numFmtId="0" fontId="34" fillId="0" borderId="0" xfId="0" applyFont="1"/>
    <xf numFmtId="4" fontId="34" fillId="0" borderId="0" xfId="0" applyNumberFormat="1" applyFont="1"/>
    <xf numFmtId="0" fontId="14" fillId="21" borderId="6" xfId="1" applyFont="1" applyFill="1" applyBorder="1"/>
    <xf numFmtId="4" fontId="34" fillId="0" borderId="1" xfId="0" applyNumberFormat="1" applyFont="1" applyBorder="1"/>
    <xf numFmtId="4" fontId="41" fillId="0" borderId="1" xfId="0" applyNumberFormat="1" applyFont="1" applyBorder="1"/>
    <xf numFmtId="4" fontId="39" fillId="0" borderId="1" xfId="0" applyNumberFormat="1" applyFont="1" applyBorder="1"/>
    <xf numFmtId="0" fontId="41" fillId="0" borderId="1" xfId="0" applyFont="1" applyBorder="1"/>
    <xf numFmtId="0" fontId="34" fillId="0" borderId="1" xfId="0" applyFont="1" applyBorder="1"/>
    <xf numFmtId="4" fontId="34" fillId="0" borderId="1" xfId="0" applyNumberFormat="1" applyFont="1" applyBorder="1" applyAlignment="1">
      <alignment wrapText="1"/>
    </xf>
    <xf numFmtId="0" fontId="0" fillId="0" borderId="1" xfId="0" applyBorder="1"/>
    <xf numFmtId="1" fontId="16" fillId="14" borderId="1" xfId="1" applyNumberFormat="1" applyFont="1" applyFill="1" applyBorder="1" applyAlignment="1">
      <alignment wrapText="1"/>
    </xf>
    <xf numFmtId="0" fontId="16" fillId="14" borderId="1" xfId="1" applyFont="1" applyFill="1" applyBorder="1" applyAlignment="1">
      <alignment wrapText="1"/>
    </xf>
    <xf numFmtId="0" fontId="16" fillId="0" borderId="19" xfId="1" applyFont="1" applyFill="1" applyBorder="1" applyAlignment="1"/>
    <xf numFmtId="4" fontId="42" fillId="14" borderId="1" xfId="0" applyNumberFormat="1" applyFont="1" applyFill="1" applyBorder="1"/>
    <xf numFmtId="0" fontId="19" fillId="16" borderId="1" xfId="1" applyFont="1" applyFill="1" applyBorder="1" applyAlignment="1">
      <alignment horizontal="left" vertical="justify"/>
    </xf>
    <xf numFmtId="4" fontId="19" fillId="16" borderId="1" xfId="0" applyNumberFormat="1" applyFont="1" applyFill="1" applyBorder="1"/>
    <xf numFmtId="0" fontId="15" fillId="14" borderId="1" xfId="1" applyFont="1" applyFill="1" applyBorder="1" applyAlignment="1">
      <alignment horizontal="left" vertical="top"/>
    </xf>
    <xf numFmtId="0" fontId="7" fillId="16" borderId="1" xfId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4" fillId="22" borderId="1" xfId="0" applyFont="1" applyFill="1" applyBorder="1" applyAlignment="1">
      <alignment horizontal="center" vertical="center" wrapText="1"/>
    </xf>
    <xf numFmtId="4" fontId="34" fillId="22" borderId="1" xfId="0" applyNumberFormat="1" applyFont="1" applyFill="1" applyBorder="1"/>
    <xf numFmtId="1" fontId="16" fillId="0" borderId="0" xfId="1" applyNumberFormat="1" applyFont="1" applyBorder="1" applyAlignment="1"/>
    <xf numFmtId="0" fontId="16" fillId="14" borderId="0" xfId="1" applyFont="1" applyFill="1" applyBorder="1" applyAlignment="1"/>
    <xf numFmtId="1" fontId="16" fillId="0" borderId="0" xfId="1" applyNumberFormat="1" applyFont="1" applyBorder="1"/>
    <xf numFmtId="0" fontId="16" fillId="0" borderId="0" xfId="1" applyFont="1" applyBorder="1"/>
    <xf numFmtId="4" fontId="16" fillId="0" borderId="0" xfId="1" applyNumberFormat="1" applyFont="1" applyBorder="1"/>
    <xf numFmtId="0" fontId="1" fillId="0" borderId="0" xfId="1" applyFont="1" applyBorder="1" applyAlignment="1"/>
    <xf numFmtId="1" fontId="16" fillId="14" borderId="16" xfId="1" applyNumberFormat="1" applyFont="1" applyFill="1" applyBorder="1" applyAlignment="1"/>
    <xf numFmtId="43" fontId="0" fillId="0" borderId="0" xfId="2" applyFont="1"/>
    <xf numFmtId="4" fontId="1" fillId="14" borderId="26" xfId="1" applyNumberFormat="1" applyFont="1" applyFill="1" applyBorder="1"/>
    <xf numFmtId="4" fontId="1" fillId="14" borderId="0" xfId="1" applyNumberFormat="1" applyFont="1" applyFill="1" applyBorder="1"/>
    <xf numFmtId="4" fontId="44" fillId="14" borderId="1" xfId="1" applyNumberFormat="1" applyFont="1" applyFill="1" applyBorder="1" applyAlignment="1"/>
    <xf numFmtId="0" fontId="11" fillId="0" borderId="22" xfId="1" applyFont="1" applyBorder="1" applyAlignment="1"/>
    <xf numFmtId="0" fontId="11" fillId="0" borderId="19" xfId="1" applyFont="1" applyBorder="1" applyAlignment="1"/>
    <xf numFmtId="0" fontId="14" fillId="0" borderId="22" xfId="1" applyFont="1" applyBorder="1" applyAlignment="1"/>
    <xf numFmtId="0" fontId="14" fillId="0" borderId="19" xfId="1" applyFont="1" applyBorder="1" applyAlignment="1"/>
    <xf numFmtId="0" fontId="11" fillId="0" borderId="16" xfId="1" applyFont="1" applyBorder="1" applyAlignment="1"/>
    <xf numFmtId="0" fontId="10" fillId="0" borderId="0" xfId="1" applyFont="1" applyAlignment="1">
      <alignment horizontal="left" wrapText="1"/>
    </xf>
    <xf numFmtId="0" fontId="12" fillId="0" borderId="0" xfId="1" applyFont="1" applyAlignment="1">
      <alignment horizontal="center" wrapText="1"/>
    </xf>
    <xf numFmtId="0" fontId="11" fillId="0" borderId="0" xfId="1" applyFont="1" applyBorder="1" applyAlignment="1">
      <alignment horizontal="center"/>
    </xf>
    <xf numFmtId="1" fontId="14" fillId="15" borderId="22" xfId="1" applyNumberFormat="1" applyFont="1" applyFill="1" applyBorder="1" applyAlignment="1">
      <alignment horizontal="left"/>
    </xf>
    <xf numFmtId="1" fontId="14" fillId="15" borderId="19" xfId="1" applyNumberFormat="1" applyFont="1" applyFill="1" applyBorder="1" applyAlignment="1">
      <alignment horizontal="left"/>
    </xf>
    <xf numFmtId="0" fontId="11" fillId="0" borderId="24" xfId="1" applyFont="1" applyBorder="1" applyAlignment="1"/>
    <xf numFmtId="0" fontId="20" fillId="0" borderId="0" xfId="1" applyFont="1" applyAlignment="1">
      <alignment horizontal="center"/>
    </xf>
    <xf numFmtId="1" fontId="20" fillId="0" borderId="0" xfId="1" applyNumberFormat="1" applyFont="1" applyAlignment="1">
      <alignment horizontal="center"/>
    </xf>
    <xf numFmtId="0" fontId="11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0" fontId="11" fillId="0" borderId="0" xfId="1" applyFont="1" applyAlignment="1">
      <alignment horizontal="center"/>
    </xf>
    <xf numFmtId="0" fontId="26" fillId="0" borderId="11" xfId="1" applyFont="1" applyBorder="1" applyAlignment="1"/>
    <xf numFmtId="0" fontId="26" fillId="0" borderId="25" xfId="1" applyFont="1" applyBorder="1" applyAlignment="1"/>
    <xf numFmtId="0" fontId="14" fillId="0" borderId="0" xfId="1" applyFont="1" applyBorder="1" applyAlignment="1">
      <alignment horizontal="left" wrapText="1"/>
    </xf>
    <xf numFmtId="0" fontId="1" fillId="0" borderId="0" xfId="1" applyAlignment="1">
      <alignment horizontal="left" wrapText="1"/>
    </xf>
    <xf numFmtId="0" fontId="21" fillId="0" borderId="0" xfId="1" applyFont="1" applyAlignment="1">
      <alignment horizontal="center" vertical="center"/>
    </xf>
    <xf numFmtId="0" fontId="11" fillId="0" borderId="24" xfId="1" applyFont="1" applyBorder="1" applyAlignment="1">
      <alignment horizontal="center"/>
    </xf>
    <xf numFmtId="0" fontId="21" fillId="0" borderId="23" xfId="1" applyFont="1" applyBorder="1" applyAlignment="1">
      <alignment horizontal="center" vertical="center"/>
    </xf>
    <xf numFmtId="0" fontId="0" fillId="0" borderId="19" xfId="0" applyBorder="1"/>
    <xf numFmtId="0" fontId="26" fillId="8" borderId="11" xfId="1" applyFont="1" applyFill="1" applyBorder="1" applyAlignment="1"/>
    <xf numFmtId="0" fontId="26" fillId="8" borderId="25" xfId="1" applyFont="1" applyFill="1" applyBorder="1" applyAlignment="1"/>
    <xf numFmtId="1" fontId="20" fillId="10" borderId="22" xfId="1" applyNumberFormat="1" applyFont="1" applyFill="1" applyBorder="1" applyAlignment="1">
      <alignment horizontal="left"/>
    </xf>
    <xf numFmtId="1" fontId="20" fillId="10" borderId="19" xfId="1" applyNumberFormat="1" applyFont="1" applyFill="1" applyBorder="1" applyAlignment="1">
      <alignment horizontal="left"/>
    </xf>
    <xf numFmtId="1" fontId="11" fillId="0" borderId="24" xfId="1" applyNumberFormat="1" applyFont="1" applyBorder="1" applyAlignment="1">
      <alignment horizontal="center" vertical="center"/>
    </xf>
    <xf numFmtId="4" fontId="27" fillId="11" borderId="16" xfId="1" applyNumberFormat="1" applyFont="1" applyFill="1" applyBorder="1" applyAlignment="1"/>
    <xf numFmtId="4" fontId="27" fillId="11" borderId="19" xfId="1" applyNumberFormat="1" applyFont="1" applyFill="1" applyBorder="1" applyAlignment="1"/>
    <xf numFmtId="0" fontId="27" fillId="13" borderId="16" xfId="1" applyFont="1" applyFill="1" applyBorder="1" applyAlignment="1"/>
    <xf numFmtId="0" fontId="27" fillId="13" borderId="19" xfId="1" applyFont="1" applyFill="1" applyBorder="1" applyAlignment="1"/>
    <xf numFmtId="1" fontId="16" fillId="0" borderId="0" xfId="1" applyNumberFormat="1" applyFont="1" applyAlignment="1"/>
    <xf numFmtId="1" fontId="16" fillId="0" borderId="0" xfId="1" applyNumberFormat="1" applyFont="1" applyAlignment="1">
      <alignment horizontal="left"/>
    </xf>
    <xf numFmtId="1" fontId="16" fillId="0" borderId="17" xfId="1" applyNumberFormat="1" applyFont="1" applyBorder="1" applyAlignment="1">
      <alignment horizontal="left" wrapText="1"/>
    </xf>
    <xf numFmtId="0" fontId="11" fillId="4" borderId="16" xfId="1" applyFont="1" applyFill="1" applyBorder="1" applyAlignment="1"/>
    <xf numFmtId="0" fontId="11" fillId="4" borderId="19" xfId="1" applyFont="1" applyFill="1" applyBorder="1" applyAlignment="1"/>
    <xf numFmtId="2" fontId="0" fillId="0" borderId="2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34" fillId="19" borderId="1" xfId="0" applyNumberFormat="1" applyFont="1" applyFill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5" fillId="2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0" fillId="0" borderId="1" xfId="0" applyFont="1" applyBorder="1" applyAlignment="1">
      <alignment horizontal="center"/>
    </xf>
    <xf numFmtId="0" fontId="4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</cellXfs>
  <cellStyles count="3">
    <cellStyle name="Obično" xfId="0" builtinId="0"/>
    <cellStyle name="Obično 3" xfId="1"/>
    <cellStyle name="Zarez" xfId="2" builtinId="3"/>
  </cellStyles>
  <dxfs count="0"/>
  <tableStyles count="0" defaultTableStyle="TableStyleMedium9" defaultPivotStyle="PivotStyleLight16"/>
  <colors>
    <mruColors>
      <color rgb="FFFFFFCC"/>
      <color rgb="FF0000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9"/>
  <sheetViews>
    <sheetView tabSelected="1" view="pageLayout" topLeftCell="A813" workbookViewId="0">
      <selection activeCell="G830" sqref="G830"/>
    </sheetView>
  </sheetViews>
  <sheetFormatPr defaultRowHeight="15"/>
  <cols>
    <col min="1" max="1" width="7.7109375" customWidth="1"/>
    <col min="2" max="2" width="48.85546875" customWidth="1"/>
    <col min="3" max="3" width="13" customWidth="1"/>
    <col min="4" max="4" width="14.28515625" customWidth="1"/>
    <col min="5" max="5" width="14.5703125" customWidth="1"/>
    <col min="6" max="6" width="9" style="383" customWidth="1"/>
    <col min="7" max="7" width="7" style="383" customWidth="1"/>
    <col min="8" max="8" width="14.5703125" customWidth="1"/>
    <col min="9" max="10" width="11.7109375" bestFit="1" customWidth="1"/>
    <col min="11" max="12" width="10.28515625" bestFit="1" customWidth="1"/>
  </cols>
  <sheetData>
    <row r="1" spans="1:11" ht="29.25" customHeight="1">
      <c r="A1" s="422" t="s">
        <v>695</v>
      </c>
      <c r="B1" s="422"/>
      <c r="C1" s="422"/>
      <c r="D1" s="422"/>
      <c r="E1" s="422"/>
      <c r="F1" s="422"/>
      <c r="G1" s="422"/>
    </row>
    <row r="2" spans="1:11">
      <c r="A2" s="91"/>
      <c r="B2" s="90"/>
      <c r="C2" s="90"/>
      <c r="D2" s="90"/>
      <c r="E2" s="90"/>
      <c r="F2" s="356"/>
      <c r="G2" s="356"/>
    </row>
    <row r="3" spans="1:11" ht="17.25" customHeight="1">
      <c r="A3" s="423" t="s">
        <v>577</v>
      </c>
      <c r="B3" s="423"/>
      <c r="C3" s="423"/>
      <c r="D3" s="423"/>
      <c r="E3" s="423"/>
      <c r="F3" s="423"/>
      <c r="G3" s="423"/>
    </row>
    <row r="4" spans="1:11" ht="15" customHeight="1">
      <c r="A4" s="423" t="s">
        <v>640</v>
      </c>
      <c r="B4" s="423"/>
      <c r="C4" s="423"/>
      <c r="D4" s="423"/>
      <c r="E4" s="423"/>
      <c r="F4" s="423"/>
      <c r="G4" s="423"/>
    </row>
    <row r="5" spans="1:11">
      <c r="A5" s="92"/>
      <c r="B5" s="93"/>
      <c r="C5" s="93"/>
      <c r="D5" s="93"/>
      <c r="E5" s="93"/>
      <c r="F5" s="357"/>
      <c r="G5" s="357"/>
    </row>
    <row r="6" spans="1:11">
      <c r="A6" s="424" t="s">
        <v>0</v>
      </c>
      <c r="B6" s="424"/>
      <c r="C6" s="424"/>
      <c r="D6" s="424"/>
      <c r="E6" s="424"/>
      <c r="F6" s="424"/>
      <c r="G6" s="424"/>
    </row>
    <row r="7" spans="1:11">
      <c r="A7" s="94"/>
      <c r="B7" s="94"/>
      <c r="C7" s="94"/>
      <c r="D7" s="94"/>
      <c r="E7" s="94"/>
      <c r="F7" s="358"/>
      <c r="G7" s="358"/>
    </row>
    <row r="8" spans="1:11" ht="15.75">
      <c r="A8" s="411" t="s">
        <v>641</v>
      </c>
      <c r="B8" s="89"/>
      <c r="C8" s="89"/>
      <c r="D8" s="89"/>
      <c r="E8" s="89"/>
      <c r="F8" s="359"/>
      <c r="G8" s="359"/>
    </row>
    <row r="9" spans="1:11" ht="15.75">
      <c r="A9" s="89"/>
      <c r="B9" s="89"/>
      <c r="C9" s="89"/>
      <c r="D9" s="89"/>
      <c r="E9" s="89"/>
      <c r="F9" s="359"/>
      <c r="G9" s="359"/>
    </row>
    <row r="10" spans="1:11">
      <c r="A10" s="424" t="s">
        <v>1</v>
      </c>
      <c r="B10" s="424"/>
      <c r="C10" s="424"/>
      <c r="D10" s="424"/>
      <c r="E10" s="424"/>
      <c r="F10" s="424"/>
      <c r="G10" s="424"/>
    </row>
    <row r="11" spans="1:11" ht="16.5" thickBot="1">
      <c r="A11" s="411" t="s">
        <v>642</v>
      </c>
      <c r="B11" s="89"/>
      <c r="C11" s="89"/>
      <c r="D11" s="89"/>
      <c r="E11" s="89"/>
      <c r="F11" s="359"/>
      <c r="G11" s="359"/>
    </row>
    <row r="12" spans="1:11" ht="36.75" thickBot="1">
      <c r="A12" s="89"/>
      <c r="B12" s="89"/>
      <c r="C12" s="206" t="s">
        <v>643</v>
      </c>
      <c r="D12" s="206" t="s">
        <v>644</v>
      </c>
      <c r="E12" s="95" t="s">
        <v>645</v>
      </c>
      <c r="F12" s="365" t="s">
        <v>2</v>
      </c>
      <c r="G12" s="365" t="s">
        <v>3</v>
      </c>
    </row>
    <row r="13" spans="1:11" ht="15.75">
      <c r="A13" s="89"/>
      <c r="B13" s="89"/>
      <c r="C13" s="104">
        <v>1</v>
      </c>
      <c r="D13" s="105">
        <v>2</v>
      </c>
      <c r="E13" s="106">
        <v>3</v>
      </c>
      <c r="F13" s="366">
        <v>4</v>
      </c>
      <c r="G13" s="367">
        <v>5</v>
      </c>
    </row>
    <row r="14" spans="1:11">
      <c r="A14" s="96" t="s">
        <v>4</v>
      </c>
      <c r="B14" s="96"/>
      <c r="C14" s="97"/>
      <c r="D14" s="97"/>
      <c r="E14" s="97"/>
      <c r="F14" s="360"/>
      <c r="G14" s="360"/>
    </row>
    <row r="15" spans="1:11">
      <c r="A15" s="417" t="s">
        <v>5</v>
      </c>
      <c r="B15" s="418"/>
      <c r="C15" s="99">
        <f>SUM(C35)</f>
        <v>1811029</v>
      </c>
      <c r="D15" s="99">
        <v>6086350</v>
      </c>
      <c r="E15" s="99">
        <f t="shared" ref="E15" si="0">SUM(E35)</f>
        <v>1943651.7000000002</v>
      </c>
      <c r="F15" s="217">
        <f>E15/C15*100</f>
        <v>107.32305777544148</v>
      </c>
      <c r="G15" s="217">
        <f>E15/D15*100</f>
        <v>31.934602840783064</v>
      </c>
    </row>
    <row r="16" spans="1:11">
      <c r="A16" s="417" t="s">
        <v>6</v>
      </c>
      <c r="B16" s="418"/>
      <c r="C16" s="88">
        <f>C98</f>
        <v>1288238</v>
      </c>
      <c r="D16" s="88">
        <v>6022370</v>
      </c>
      <c r="E16" s="88">
        <f t="shared" ref="E16" si="1">E98</f>
        <v>835804.55</v>
      </c>
      <c r="F16" s="217">
        <f t="shared" ref="F16:F17" si="2">E16/C16*100</f>
        <v>64.879668974211285</v>
      </c>
      <c r="G16" s="217">
        <f t="shared" ref="G16:G17" si="3">E16/D16*100</f>
        <v>13.87833278260884</v>
      </c>
      <c r="I16" s="338"/>
      <c r="K16" s="338"/>
    </row>
    <row r="17" spans="1:9">
      <c r="A17" s="417" t="s">
        <v>7</v>
      </c>
      <c r="B17" s="418"/>
      <c r="C17" s="100">
        <f>SUM(C15-C16)</f>
        <v>522791</v>
      </c>
      <c r="D17" s="100">
        <f t="shared" ref="D17:E17" si="4">SUM(D15-D16)</f>
        <v>63980</v>
      </c>
      <c r="E17" s="100">
        <f t="shared" si="4"/>
        <v>1107847.1500000001</v>
      </c>
      <c r="F17" s="217">
        <f t="shared" si="2"/>
        <v>211.91014191139482</v>
      </c>
      <c r="G17" s="416">
        <f t="shared" si="3"/>
        <v>1731.5522819631137</v>
      </c>
      <c r="I17" s="338"/>
    </row>
    <row r="18" spans="1:9">
      <c r="A18" s="421" t="s">
        <v>8</v>
      </c>
      <c r="B18" s="418"/>
      <c r="C18" s="20"/>
      <c r="D18" s="20"/>
      <c r="E18" s="20"/>
      <c r="F18" s="217"/>
      <c r="G18" s="217"/>
    </row>
    <row r="19" spans="1:9">
      <c r="A19" s="419" t="s">
        <v>9</v>
      </c>
      <c r="B19" s="420"/>
      <c r="C19" s="98">
        <v>0</v>
      </c>
      <c r="D19" s="98">
        <v>400000</v>
      </c>
      <c r="E19" s="98">
        <v>0</v>
      </c>
      <c r="F19" s="217">
        <v>0</v>
      </c>
      <c r="G19" s="217">
        <v>0</v>
      </c>
    </row>
    <row r="20" spans="1:9">
      <c r="A20" s="419" t="s">
        <v>10</v>
      </c>
      <c r="B20" s="420"/>
      <c r="C20" s="98">
        <v>0</v>
      </c>
      <c r="D20" s="98">
        <v>400000</v>
      </c>
      <c r="E20" s="98">
        <v>0</v>
      </c>
      <c r="F20" s="217">
        <v>0</v>
      </c>
      <c r="G20" s="217">
        <v>0</v>
      </c>
    </row>
    <row r="21" spans="1:9">
      <c r="A21" s="417" t="s">
        <v>7</v>
      </c>
      <c r="B21" s="418"/>
      <c r="C21" s="98">
        <f>SUM(C19-C20)</f>
        <v>0</v>
      </c>
      <c r="D21" s="98">
        <f t="shared" ref="D21:E21" si="5">SUM(D19-D20)</f>
        <v>0</v>
      </c>
      <c r="E21" s="98">
        <f t="shared" si="5"/>
        <v>0</v>
      </c>
      <c r="F21" s="217">
        <v>0</v>
      </c>
      <c r="G21" s="217">
        <v>0</v>
      </c>
    </row>
    <row r="22" spans="1:9">
      <c r="A22" s="421" t="s">
        <v>11</v>
      </c>
      <c r="B22" s="418"/>
      <c r="C22" s="99"/>
      <c r="D22" s="99"/>
      <c r="E22" s="99"/>
      <c r="F22" s="217"/>
      <c r="G22" s="217"/>
    </row>
    <row r="23" spans="1:9">
      <c r="A23" s="417" t="s">
        <v>12</v>
      </c>
      <c r="B23" s="418"/>
      <c r="C23" s="98">
        <v>1103.27</v>
      </c>
      <c r="D23" s="98">
        <v>0</v>
      </c>
      <c r="E23" s="98">
        <f>C24</f>
        <v>523894.27</v>
      </c>
      <c r="F23" s="217">
        <v>0</v>
      </c>
      <c r="G23" s="217">
        <v>0</v>
      </c>
    </row>
    <row r="24" spans="1:9">
      <c r="A24" s="417" t="s">
        <v>480</v>
      </c>
      <c r="B24" s="440"/>
      <c r="C24" s="98">
        <f t="shared" ref="C24:D24" si="6">C17+C23</f>
        <v>523894.27</v>
      </c>
      <c r="D24" s="98">
        <f t="shared" si="6"/>
        <v>63980</v>
      </c>
      <c r="E24" s="98">
        <f>E17+E23</f>
        <v>1631741.4200000002</v>
      </c>
      <c r="F24" s="217">
        <v>0</v>
      </c>
      <c r="G24" s="217">
        <v>0</v>
      </c>
    </row>
    <row r="25" spans="1:9">
      <c r="A25" s="96"/>
      <c r="B25" s="306"/>
      <c r="C25" s="101"/>
      <c r="D25" s="101"/>
      <c r="E25" s="101"/>
      <c r="F25" s="361"/>
      <c r="G25" s="361"/>
    </row>
    <row r="26" spans="1:9">
      <c r="A26" s="424" t="s">
        <v>13</v>
      </c>
      <c r="B26" s="424"/>
      <c r="C26" s="424"/>
      <c r="D26" s="424"/>
      <c r="E26" s="424"/>
      <c r="F26" s="424"/>
      <c r="G26" s="424"/>
    </row>
    <row r="27" spans="1:9">
      <c r="A27" s="94"/>
      <c r="B27" s="102"/>
      <c r="C27" s="102"/>
      <c r="D27" s="102"/>
      <c r="E27" s="102"/>
      <c r="F27" s="368"/>
      <c r="G27" s="368"/>
    </row>
    <row r="28" spans="1:9">
      <c r="A28" s="63" t="s">
        <v>482</v>
      </c>
      <c r="B28" s="63"/>
      <c r="C28" s="307">
        <f>E17</f>
        <v>1107847.1500000001</v>
      </c>
      <c r="D28" s="63" t="s">
        <v>481</v>
      </c>
      <c r="E28" s="63"/>
      <c r="F28" s="362"/>
      <c r="G28" s="362"/>
    </row>
    <row r="29" spans="1:9">
      <c r="A29" s="63"/>
      <c r="B29" s="62"/>
      <c r="C29" s="62"/>
      <c r="D29" s="62"/>
      <c r="E29" s="62"/>
      <c r="F29" s="362"/>
      <c r="G29" s="362"/>
    </row>
    <row r="30" spans="1:9">
      <c r="A30" s="424" t="s">
        <v>14</v>
      </c>
      <c r="B30" s="432"/>
      <c r="C30" s="432"/>
      <c r="D30" s="432"/>
      <c r="E30" s="432"/>
      <c r="F30" s="432"/>
      <c r="G30" s="432"/>
    </row>
    <row r="31" spans="1:9">
      <c r="A31" s="430" t="s">
        <v>15</v>
      </c>
      <c r="B31" s="431"/>
      <c r="C31" s="431"/>
      <c r="D31" s="431"/>
      <c r="E31" s="431"/>
      <c r="F31" s="431"/>
      <c r="G31" s="431"/>
    </row>
    <row r="32" spans="1:9">
      <c r="A32" s="435" t="s">
        <v>16</v>
      </c>
      <c r="B32" s="436"/>
      <c r="C32" s="436"/>
      <c r="D32" s="436"/>
      <c r="E32" s="436"/>
      <c r="F32" s="436"/>
      <c r="G32" s="436"/>
    </row>
    <row r="33" spans="1:7" ht="16.5" thickBot="1">
      <c r="A33" s="437" t="s">
        <v>17</v>
      </c>
      <c r="B33" s="437"/>
      <c r="C33" s="437"/>
      <c r="D33" s="437"/>
      <c r="E33" s="437"/>
      <c r="F33" s="437"/>
      <c r="G33" s="437"/>
    </row>
    <row r="34" spans="1:7" ht="23.25" thickBot="1">
      <c r="A34" s="27"/>
      <c r="B34" s="109" t="s">
        <v>18</v>
      </c>
      <c r="C34" s="109"/>
      <c r="D34" s="44"/>
      <c r="E34" s="44"/>
      <c r="F34" s="369"/>
      <c r="G34" s="370"/>
    </row>
    <row r="35" spans="1:7" ht="19.5" thickBot="1">
      <c r="A35" s="29"/>
      <c r="B35" s="111" t="s">
        <v>19</v>
      </c>
      <c r="C35" s="113">
        <f>SUM(C38+C85+C92)</f>
        <v>1811029</v>
      </c>
      <c r="D35" s="113">
        <f>SUM(D38+D85+D92)</f>
        <v>6486350</v>
      </c>
      <c r="E35" s="113">
        <f>SUM(E38+E85+E92)</f>
        <v>1943651.7000000002</v>
      </c>
      <c r="F35" s="371">
        <f>E35/C35*100</f>
        <v>107.32305777544148</v>
      </c>
      <c r="G35" s="372">
        <f>SUM(E35/D35)*100</f>
        <v>29.965260894031314</v>
      </c>
    </row>
    <row r="36" spans="1:7" ht="15.75" thickBot="1">
      <c r="A36" s="2"/>
      <c r="B36" s="1"/>
      <c r="C36" s="1"/>
      <c r="D36" s="1"/>
      <c r="E36" s="1"/>
      <c r="F36" s="373"/>
      <c r="G36" s="373"/>
    </row>
    <row r="37" spans="1:7" ht="72.75" thickBot="1">
      <c r="A37" s="60" t="s">
        <v>20</v>
      </c>
      <c r="B37" s="61" t="s">
        <v>21</v>
      </c>
      <c r="C37" s="206" t="s">
        <v>643</v>
      </c>
      <c r="D37" s="206" t="s">
        <v>644</v>
      </c>
      <c r="E37" s="95" t="s">
        <v>645</v>
      </c>
      <c r="F37" s="374" t="s">
        <v>646</v>
      </c>
      <c r="G37" s="374" t="s">
        <v>647</v>
      </c>
    </row>
    <row r="38" spans="1:7" ht="15.75" thickTop="1">
      <c r="A38" s="31">
        <v>6</v>
      </c>
      <c r="B38" s="221" t="s">
        <v>22</v>
      </c>
      <c r="C38" s="32">
        <f>SUM(C39+C44+C52+C66+C78+C82)</f>
        <v>1749777</v>
      </c>
      <c r="D38" s="32">
        <f>SUM(D39+D44+D52+D66+D78+D82)</f>
        <v>5945250</v>
      </c>
      <c r="E38" s="32">
        <f>SUM(E39+E44+E52+E66+E78+E82)</f>
        <v>1932083.1400000001</v>
      </c>
      <c r="F38" s="375">
        <f>E38/C38*100</f>
        <v>110.41882136980885</v>
      </c>
      <c r="G38" s="375">
        <f>E38/D38*100</f>
        <v>32.497929271266976</v>
      </c>
    </row>
    <row r="39" spans="1:7">
      <c r="A39" s="72">
        <v>61</v>
      </c>
      <c r="B39" s="222" t="s">
        <v>23</v>
      </c>
      <c r="C39" s="74">
        <f>SUM(C40:C43)</f>
        <v>319793</v>
      </c>
      <c r="D39" s="74">
        <f t="shared" ref="D39:E39" si="7">SUM(D40:D43)</f>
        <v>456000</v>
      </c>
      <c r="E39" s="74">
        <f t="shared" si="7"/>
        <v>446500.26</v>
      </c>
      <c r="F39" s="375">
        <f t="shared" ref="F39:F91" si="8">E39/C39*100</f>
        <v>139.62164900419961</v>
      </c>
      <c r="G39" s="375">
        <f t="shared" ref="G39:G95" si="9">E39/D39*100</f>
        <v>97.916723684210524</v>
      </c>
    </row>
    <row r="40" spans="1:7">
      <c r="A40" s="9">
        <v>611</v>
      </c>
      <c r="B40" s="10" t="s">
        <v>24</v>
      </c>
      <c r="C40" s="322">
        <v>312642</v>
      </c>
      <c r="D40" s="21">
        <v>400000</v>
      </c>
      <c r="E40" s="21">
        <v>396526.57</v>
      </c>
      <c r="F40" s="375">
        <f t="shared" si="8"/>
        <v>126.8308704524664</v>
      </c>
      <c r="G40" s="375">
        <f t="shared" si="9"/>
        <v>99.131642500000012</v>
      </c>
    </row>
    <row r="41" spans="1:7">
      <c r="A41" s="9">
        <v>613</v>
      </c>
      <c r="B41" s="10" t="s">
        <v>25</v>
      </c>
      <c r="C41" s="322">
        <v>2580</v>
      </c>
      <c r="D41" s="21">
        <v>25000</v>
      </c>
      <c r="E41" s="21">
        <v>29597.99</v>
      </c>
      <c r="F41" s="375">
        <f t="shared" si="8"/>
        <v>1147.2089147286824</v>
      </c>
      <c r="G41" s="375">
        <f t="shared" si="9"/>
        <v>118.39196000000001</v>
      </c>
    </row>
    <row r="42" spans="1:7">
      <c r="A42" s="9">
        <v>614</v>
      </c>
      <c r="B42" s="10" t="s">
        <v>26</v>
      </c>
      <c r="C42" s="322">
        <v>4309</v>
      </c>
      <c r="D42" s="21">
        <v>30500</v>
      </c>
      <c r="E42" s="21">
        <v>20375.7</v>
      </c>
      <c r="F42" s="375">
        <f t="shared" si="8"/>
        <v>472.86377349733118</v>
      </c>
      <c r="G42" s="375">
        <f t="shared" si="9"/>
        <v>66.805573770491804</v>
      </c>
    </row>
    <row r="43" spans="1:7">
      <c r="A43" s="9">
        <v>616</v>
      </c>
      <c r="B43" s="10" t="s">
        <v>607</v>
      </c>
      <c r="C43" s="322">
        <v>262</v>
      </c>
      <c r="D43" s="21">
        <v>500</v>
      </c>
      <c r="E43" s="21">
        <v>0</v>
      </c>
      <c r="F43" s="375">
        <v>0</v>
      </c>
      <c r="G43" s="375">
        <v>0</v>
      </c>
    </row>
    <row r="44" spans="1:7" ht="24" customHeight="1">
      <c r="A44" s="75">
        <v>63</v>
      </c>
      <c r="B44" s="223" t="s">
        <v>27</v>
      </c>
      <c r="C44" s="76">
        <f>SUM(C45+C49)</f>
        <v>779938</v>
      </c>
      <c r="D44" s="76">
        <f t="shared" ref="D44:E44" si="10">SUM(D45+D49)</f>
        <v>4225000</v>
      </c>
      <c r="E44" s="76">
        <f t="shared" si="10"/>
        <v>792504.56</v>
      </c>
      <c r="F44" s="375">
        <f t="shared" si="8"/>
        <v>101.61122550766856</v>
      </c>
      <c r="G44" s="375">
        <f t="shared" si="9"/>
        <v>18.757504378698226</v>
      </c>
    </row>
    <row r="45" spans="1:7">
      <c r="A45" s="33">
        <v>633</v>
      </c>
      <c r="B45" s="34" t="s">
        <v>28</v>
      </c>
      <c r="C45" s="35">
        <f>SUM(C46:C48)</f>
        <v>491984</v>
      </c>
      <c r="D45" s="35">
        <f t="shared" ref="D45:E45" si="11">SUM(D46:D48)</f>
        <v>3650000</v>
      </c>
      <c r="E45" s="35">
        <f t="shared" si="11"/>
        <v>595046</v>
      </c>
      <c r="F45" s="375">
        <f t="shared" si="8"/>
        <v>120.94824221925917</v>
      </c>
      <c r="G45" s="375">
        <f t="shared" si="9"/>
        <v>16.302630136986302</v>
      </c>
    </row>
    <row r="46" spans="1:7">
      <c r="A46" s="24">
        <v>6331</v>
      </c>
      <c r="B46" s="12" t="s">
        <v>29</v>
      </c>
      <c r="C46" s="323">
        <v>477584</v>
      </c>
      <c r="D46" s="68">
        <v>1190000</v>
      </c>
      <c r="E46" s="68">
        <v>595046</v>
      </c>
      <c r="F46" s="375">
        <f t="shared" si="8"/>
        <v>124.59504506013602</v>
      </c>
      <c r="G46" s="375">
        <f t="shared" si="9"/>
        <v>50.003865546218485</v>
      </c>
    </row>
    <row r="47" spans="1:7">
      <c r="A47" s="24">
        <v>6332</v>
      </c>
      <c r="B47" s="12" t="s">
        <v>30</v>
      </c>
      <c r="C47" s="323">
        <v>14400</v>
      </c>
      <c r="D47" s="68">
        <v>1060000</v>
      </c>
      <c r="E47" s="68">
        <v>0</v>
      </c>
      <c r="F47" s="375">
        <f t="shared" si="8"/>
        <v>0</v>
      </c>
      <c r="G47" s="375">
        <f t="shared" si="9"/>
        <v>0</v>
      </c>
    </row>
    <row r="48" spans="1:7" ht="24.75">
      <c r="A48" s="11">
        <v>6334</v>
      </c>
      <c r="B48" s="15" t="s">
        <v>31</v>
      </c>
      <c r="C48" s="324">
        <v>0</v>
      </c>
      <c r="D48" s="59">
        <v>1400000</v>
      </c>
      <c r="E48" s="59">
        <v>0</v>
      </c>
      <c r="F48" s="375">
        <v>0</v>
      </c>
      <c r="G48" s="375">
        <f t="shared" si="9"/>
        <v>0</v>
      </c>
    </row>
    <row r="49" spans="1:7">
      <c r="A49" s="33">
        <v>634</v>
      </c>
      <c r="B49" s="34" t="s">
        <v>32</v>
      </c>
      <c r="C49" s="35">
        <f>SUM(C50:C51)</f>
        <v>287954</v>
      </c>
      <c r="D49" s="35">
        <f t="shared" ref="D49:E49" si="12">SUM(D50:D51)</f>
        <v>575000</v>
      </c>
      <c r="E49" s="35">
        <f t="shared" si="12"/>
        <v>197458.56</v>
      </c>
      <c r="F49" s="375">
        <f t="shared" si="8"/>
        <v>68.572952624377507</v>
      </c>
      <c r="G49" s="375">
        <f t="shared" si="9"/>
        <v>34.340619130434781</v>
      </c>
    </row>
    <row r="50" spans="1:7">
      <c r="A50" s="11">
        <v>63414</v>
      </c>
      <c r="B50" s="12" t="s">
        <v>665</v>
      </c>
      <c r="C50" s="59">
        <v>0</v>
      </c>
      <c r="D50" s="59">
        <v>379000</v>
      </c>
      <c r="E50" s="59">
        <v>197458.56</v>
      </c>
      <c r="F50" s="375">
        <v>0</v>
      </c>
      <c r="G50" s="375">
        <f t="shared" si="9"/>
        <v>52.099883905013186</v>
      </c>
    </row>
    <row r="51" spans="1:7" ht="24.75">
      <c r="A51" s="11">
        <v>63425</v>
      </c>
      <c r="B51" s="15" t="s">
        <v>546</v>
      </c>
      <c r="C51" s="59">
        <v>287954</v>
      </c>
      <c r="D51" s="59">
        <v>196000</v>
      </c>
      <c r="E51" s="59">
        <v>0</v>
      </c>
      <c r="F51" s="375">
        <v>0</v>
      </c>
      <c r="G51" s="375">
        <f t="shared" ref="G51" si="13">E51/D51*100</f>
        <v>0</v>
      </c>
    </row>
    <row r="52" spans="1:7">
      <c r="A52" s="72">
        <v>64</v>
      </c>
      <c r="B52" s="222" t="s">
        <v>33</v>
      </c>
      <c r="C52" s="74">
        <f>SUM(C53+C54+C64)</f>
        <v>380432</v>
      </c>
      <c r="D52" s="74">
        <f t="shared" ref="D52:E52" si="14">SUM(D53+D54+D64)</f>
        <v>482250</v>
      </c>
      <c r="E52" s="74">
        <f t="shared" si="14"/>
        <v>315493.23000000004</v>
      </c>
      <c r="F52" s="375">
        <f t="shared" si="8"/>
        <v>82.930255604155292</v>
      </c>
      <c r="G52" s="375">
        <f t="shared" si="9"/>
        <v>65.421094867807156</v>
      </c>
    </row>
    <row r="53" spans="1:7">
      <c r="A53" s="308">
        <v>641</v>
      </c>
      <c r="B53" s="309" t="s">
        <v>34</v>
      </c>
      <c r="C53" s="310">
        <v>3247</v>
      </c>
      <c r="D53" s="310">
        <v>3650</v>
      </c>
      <c r="E53" s="310">
        <v>2531.0700000000002</v>
      </c>
      <c r="F53" s="375">
        <f t="shared" si="8"/>
        <v>77.95103172158916</v>
      </c>
      <c r="G53" s="375">
        <f t="shared" si="9"/>
        <v>69.344383561643838</v>
      </c>
    </row>
    <row r="54" spans="1:7">
      <c r="A54" s="33">
        <v>642</v>
      </c>
      <c r="B54" s="34" t="s">
        <v>35</v>
      </c>
      <c r="C54" s="35">
        <f>SUM(C55+C57+C60+C62)</f>
        <v>377185</v>
      </c>
      <c r="D54" s="35">
        <f t="shared" ref="D54:E54" si="15">SUM(D55+D57+D60+D62)</f>
        <v>478600</v>
      </c>
      <c r="E54" s="35">
        <f t="shared" si="15"/>
        <v>312962.16000000003</v>
      </c>
      <c r="F54" s="375">
        <f t="shared" si="8"/>
        <v>82.973119291594315</v>
      </c>
      <c r="G54" s="375">
        <f t="shared" si="9"/>
        <v>65.391174258253244</v>
      </c>
    </row>
    <row r="55" spans="1:7">
      <c r="A55" s="317">
        <v>6421</v>
      </c>
      <c r="B55" s="320" t="s">
        <v>36</v>
      </c>
      <c r="C55" s="319">
        <f>SUM(C56)</f>
        <v>4073</v>
      </c>
      <c r="D55" s="319">
        <f>SUM(D56)</f>
        <v>8500</v>
      </c>
      <c r="E55" s="319">
        <f>SUM(E56)</f>
        <v>4350.8999999999996</v>
      </c>
      <c r="F55" s="375">
        <f t="shared" si="8"/>
        <v>106.82298060397741</v>
      </c>
      <c r="G55" s="375">
        <f t="shared" si="9"/>
        <v>51.187058823529405</v>
      </c>
    </row>
    <row r="56" spans="1:7">
      <c r="A56" s="283">
        <v>64219</v>
      </c>
      <c r="B56" s="229" t="s">
        <v>483</v>
      </c>
      <c r="C56" s="321">
        <v>4073</v>
      </c>
      <c r="D56" s="321">
        <v>8500</v>
      </c>
      <c r="E56" s="321">
        <v>4350.8999999999996</v>
      </c>
      <c r="F56" s="375"/>
      <c r="G56" s="375"/>
    </row>
    <row r="57" spans="1:7">
      <c r="A57" s="311">
        <v>6422</v>
      </c>
      <c r="B57" s="312" t="s">
        <v>37</v>
      </c>
      <c r="C57" s="313">
        <f>SUM(C58:C59)</f>
        <v>361100</v>
      </c>
      <c r="D57" s="313">
        <f t="shared" ref="D57:E57" si="16">SUM(D58:D59)</f>
        <v>450000</v>
      </c>
      <c r="E57" s="313">
        <f t="shared" si="16"/>
        <v>294992.13</v>
      </c>
      <c r="F57" s="375">
        <f t="shared" si="8"/>
        <v>81.692641927443916</v>
      </c>
      <c r="G57" s="375">
        <f t="shared" si="9"/>
        <v>65.553806666666674</v>
      </c>
    </row>
    <row r="58" spans="1:7">
      <c r="A58" s="11" t="s">
        <v>484</v>
      </c>
      <c r="B58" s="12" t="s">
        <v>485</v>
      </c>
      <c r="C58" s="325">
        <v>65762</v>
      </c>
      <c r="D58" s="59">
        <v>150000</v>
      </c>
      <c r="E58" s="13">
        <v>57730.5</v>
      </c>
      <c r="F58" s="375">
        <f t="shared" si="8"/>
        <v>87.787019859493327</v>
      </c>
      <c r="G58" s="375">
        <f t="shared" si="9"/>
        <v>38.487000000000002</v>
      </c>
    </row>
    <row r="59" spans="1:7">
      <c r="A59" s="11">
        <v>64222</v>
      </c>
      <c r="B59" s="12" t="s">
        <v>38</v>
      </c>
      <c r="C59" s="325">
        <v>295338</v>
      </c>
      <c r="D59" s="59">
        <v>300000</v>
      </c>
      <c r="E59" s="13">
        <v>237261.63</v>
      </c>
      <c r="F59" s="375">
        <f t="shared" si="8"/>
        <v>80.335625622168507</v>
      </c>
      <c r="G59" s="375">
        <f t="shared" si="9"/>
        <v>79.087209999999999</v>
      </c>
    </row>
    <row r="60" spans="1:7">
      <c r="A60" s="314">
        <v>6423</v>
      </c>
      <c r="B60" s="315" t="s">
        <v>39</v>
      </c>
      <c r="C60" s="316">
        <f>SUM(C61)</f>
        <v>0</v>
      </c>
      <c r="D60" s="316">
        <f t="shared" ref="D60:E60" si="17">SUM(D61)</f>
        <v>100</v>
      </c>
      <c r="E60" s="316">
        <f t="shared" si="17"/>
        <v>254.25</v>
      </c>
      <c r="F60" s="375">
        <v>0</v>
      </c>
      <c r="G60" s="375">
        <f t="shared" si="9"/>
        <v>254.25</v>
      </c>
    </row>
    <row r="61" spans="1:7">
      <c r="A61" s="11">
        <v>6423</v>
      </c>
      <c r="B61" s="131" t="s">
        <v>39</v>
      </c>
      <c r="C61" s="84">
        <v>0</v>
      </c>
      <c r="D61" s="13">
        <v>100</v>
      </c>
      <c r="E61" s="13">
        <v>254.25</v>
      </c>
      <c r="F61" s="375">
        <v>0</v>
      </c>
      <c r="G61" s="375">
        <f t="shared" si="9"/>
        <v>254.25</v>
      </c>
    </row>
    <row r="62" spans="1:7">
      <c r="A62" s="317">
        <v>6429</v>
      </c>
      <c r="B62" s="315" t="s">
        <v>40</v>
      </c>
      <c r="C62" s="318">
        <f>SUM(C63)</f>
        <v>12012</v>
      </c>
      <c r="D62" s="318">
        <f t="shared" ref="D62:E62" si="18">SUM(D63)</f>
        <v>20000</v>
      </c>
      <c r="E62" s="318">
        <f t="shared" si="18"/>
        <v>13364.88</v>
      </c>
      <c r="F62" s="375">
        <f t="shared" si="8"/>
        <v>111.26273726273726</v>
      </c>
      <c r="G62" s="375">
        <f t="shared" si="9"/>
        <v>66.824399999999997</v>
      </c>
    </row>
    <row r="63" spans="1:7">
      <c r="A63" s="11">
        <v>6429900</v>
      </c>
      <c r="B63" s="131" t="s">
        <v>41</v>
      </c>
      <c r="C63" s="84">
        <v>12012</v>
      </c>
      <c r="D63" s="13">
        <v>20000</v>
      </c>
      <c r="E63" s="13">
        <v>13364.88</v>
      </c>
      <c r="F63" s="375">
        <f t="shared" si="8"/>
        <v>111.26273726273726</v>
      </c>
      <c r="G63" s="375">
        <f t="shared" si="9"/>
        <v>66.824399999999997</v>
      </c>
    </row>
    <row r="64" spans="1:7" ht="12.75" customHeight="1">
      <c r="A64" s="37">
        <v>643</v>
      </c>
      <c r="B64" s="36" t="s">
        <v>42</v>
      </c>
      <c r="C64" s="39">
        <f>SUM(C65)</f>
        <v>0</v>
      </c>
      <c r="D64" s="39">
        <f t="shared" ref="D64:E64" si="19">SUM(D65)</f>
        <v>0</v>
      </c>
      <c r="E64" s="39">
        <f t="shared" si="19"/>
        <v>0</v>
      </c>
      <c r="F64" s="375">
        <v>0</v>
      </c>
      <c r="G64" s="375">
        <v>0</v>
      </c>
    </row>
    <row r="65" spans="1:7" ht="25.5" customHeight="1">
      <c r="A65" s="24">
        <v>6432</v>
      </c>
      <c r="B65" s="15" t="s">
        <v>43</v>
      </c>
      <c r="C65" s="85">
        <v>0</v>
      </c>
      <c r="D65" s="21">
        <v>0</v>
      </c>
      <c r="E65" s="21">
        <v>0</v>
      </c>
      <c r="F65" s="375">
        <v>0</v>
      </c>
      <c r="G65" s="375">
        <v>0</v>
      </c>
    </row>
    <row r="66" spans="1:7" ht="24.75" customHeight="1">
      <c r="A66" s="75">
        <v>65</v>
      </c>
      <c r="B66" s="223" t="s">
        <v>44</v>
      </c>
      <c r="C66" s="76">
        <f>SUM(C67+C70+C74)</f>
        <v>256172</v>
      </c>
      <c r="D66" s="76">
        <f t="shared" ref="D66:E66" si="20">SUM(D67+D70+D74)</f>
        <v>740000</v>
      </c>
      <c r="E66" s="76">
        <f t="shared" si="20"/>
        <v>358335.08999999997</v>
      </c>
      <c r="F66" s="375">
        <f t="shared" si="8"/>
        <v>139.88066221132675</v>
      </c>
      <c r="G66" s="375">
        <f t="shared" si="9"/>
        <v>48.423660810810809</v>
      </c>
    </row>
    <row r="67" spans="1:7">
      <c r="A67" s="79">
        <v>651</v>
      </c>
      <c r="B67" s="36" t="s">
        <v>45</v>
      </c>
      <c r="C67" s="41">
        <f>SUM(C68:C69)</f>
        <v>66108</v>
      </c>
      <c r="D67" s="41">
        <f t="shared" ref="D67:E67" si="21">SUM(D68:D69)</f>
        <v>122000</v>
      </c>
      <c r="E67" s="41">
        <f t="shared" si="21"/>
        <v>85851.56</v>
      </c>
      <c r="F67" s="375">
        <f t="shared" si="8"/>
        <v>129.86561384401284</v>
      </c>
      <c r="G67" s="375">
        <f t="shared" si="9"/>
        <v>70.370131147540988</v>
      </c>
    </row>
    <row r="68" spans="1:7" ht="13.5" customHeight="1">
      <c r="A68" s="275">
        <v>6512300</v>
      </c>
      <c r="B68" s="276" t="s">
        <v>46</v>
      </c>
      <c r="C68" s="326">
        <v>1800</v>
      </c>
      <c r="D68" s="277">
        <v>2000</v>
      </c>
      <c r="E68" s="277">
        <v>339.56</v>
      </c>
      <c r="F68" s="375">
        <f t="shared" si="8"/>
        <v>18.864444444444445</v>
      </c>
      <c r="G68" s="375">
        <f t="shared" si="9"/>
        <v>16.978000000000002</v>
      </c>
    </row>
    <row r="69" spans="1:7" ht="12.75" customHeight="1">
      <c r="A69" s="57">
        <v>6514</v>
      </c>
      <c r="B69" s="274" t="s">
        <v>47</v>
      </c>
      <c r="C69" s="327">
        <v>64308</v>
      </c>
      <c r="D69" s="213">
        <v>120000</v>
      </c>
      <c r="E69" s="213">
        <v>85512</v>
      </c>
      <c r="F69" s="375">
        <f t="shared" si="8"/>
        <v>132.97256950923679</v>
      </c>
      <c r="G69" s="375">
        <f t="shared" si="9"/>
        <v>71.260000000000005</v>
      </c>
    </row>
    <row r="70" spans="1:7">
      <c r="A70" s="33">
        <v>652</v>
      </c>
      <c r="B70" s="34" t="s">
        <v>48</v>
      </c>
      <c r="C70" s="35">
        <f>SUM(C71:C73)</f>
        <v>39911</v>
      </c>
      <c r="D70" s="35">
        <f t="shared" ref="D70:E70" si="22">SUM(D71:D73)</f>
        <v>101000</v>
      </c>
      <c r="E70" s="35">
        <f t="shared" si="22"/>
        <v>83442.820000000007</v>
      </c>
      <c r="F70" s="375">
        <f t="shared" si="8"/>
        <v>209.072235724487</v>
      </c>
      <c r="G70" s="375">
        <f t="shared" si="9"/>
        <v>82.616653465346545</v>
      </c>
    </row>
    <row r="71" spans="1:7">
      <c r="A71" s="57">
        <v>6522</v>
      </c>
      <c r="B71" s="224" t="s">
        <v>49</v>
      </c>
      <c r="C71" s="328">
        <v>415</v>
      </c>
      <c r="D71" s="58">
        <v>1000</v>
      </c>
      <c r="E71" s="58">
        <v>1190.8499999999999</v>
      </c>
      <c r="F71" s="375">
        <f t="shared" si="8"/>
        <v>286.95180722891564</v>
      </c>
      <c r="G71" s="375">
        <f t="shared" si="9"/>
        <v>119.08499999999999</v>
      </c>
    </row>
    <row r="72" spans="1:7">
      <c r="A72" s="57">
        <v>6524</v>
      </c>
      <c r="B72" s="224" t="s">
        <v>50</v>
      </c>
      <c r="C72" s="328">
        <v>32463</v>
      </c>
      <c r="D72" s="58">
        <v>90000</v>
      </c>
      <c r="E72" s="58">
        <v>77751.97</v>
      </c>
      <c r="F72" s="375">
        <f t="shared" si="8"/>
        <v>239.5095031266365</v>
      </c>
      <c r="G72" s="375">
        <f t="shared" si="9"/>
        <v>86.391077777777781</v>
      </c>
    </row>
    <row r="73" spans="1:7">
      <c r="A73" s="57">
        <v>6526</v>
      </c>
      <c r="B73" s="224" t="s">
        <v>51</v>
      </c>
      <c r="C73" s="328">
        <v>7033</v>
      </c>
      <c r="D73" s="58">
        <v>10000</v>
      </c>
      <c r="E73" s="58">
        <v>4500</v>
      </c>
      <c r="F73" s="375">
        <f t="shared" si="8"/>
        <v>63.984075074648082</v>
      </c>
      <c r="G73" s="375">
        <f t="shared" si="9"/>
        <v>45</v>
      </c>
    </row>
    <row r="74" spans="1:7" ht="14.25" customHeight="1">
      <c r="A74" s="33">
        <v>653</v>
      </c>
      <c r="B74" s="36" t="s">
        <v>52</v>
      </c>
      <c r="C74" s="35">
        <f>SUM(C75:C77)</f>
        <v>150153</v>
      </c>
      <c r="D74" s="35">
        <f t="shared" ref="D74:E74" si="23">SUM(D75:D77)</f>
        <v>517000</v>
      </c>
      <c r="E74" s="35">
        <f t="shared" si="23"/>
        <v>189040.71</v>
      </c>
      <c r="F74" s="375">
        <f t="shared" si="8"/>
        <v>125.8987233022317</v>
      </c>
      <c r="G74" s="375">
        <f t="shared" si="9"/>
        <v>36.564934235976786</v>
      </c>
    </row>
    <row r="75" spans="1:7" ht="12.75" customHeight="1">
      <c r="A75" s="11">
        <v>65311</v>
      </c>
      <c r="B75" s="15" t="s">
        <v>53</v>
      </c>
      <c r="C75" s="325">
        <v>2680</v>
      </c>
      <c r="D75" s="13">
        <v>17000</v>
      </c>
      <c r="E75" s="13">
        <v>15145.33</v>
      </c>
      <c r="F75" s="375">
        <f t="shared" si="8"/>
        <v>565.12425373134329</v>
      </c>
      <c r="G75" s="375">
        <f t="shared" si="9"/>
        <v>89.090176470588233</v>
      </c>
    </row>
    <row r="76" spans="1:7">
      <c r="A76" s="11">
        <v>65321</v>
      </c>
      <c r="B76" s="12" t="s">
        <v>54</v>
      </c>
      <c r="C76" s="325">
        <v>147473</v>
      </c>
      <c r="D76" s="13">
        <v>500000</v>
      </c>
      <c r="E76" s="13">
        <v>173895.38</v>
      </c>
      <c r="F76" s="375">
        <f t="shared" si="8"/>
        <v>117.91675764377207</v>
      </c>
      <c r="G76" s="375">
        <f t="shared" si="9"/>
        <v>34.779076000000003</v>
      </c>
    </row>
    <row r="77" spans="1:7">
      <c r="A77" s="11">
        <v>65331</v>
      </c>
      <c r="B77" s="12" t="s">
        <v>55</v>
      </c>
      <c r="C77" s="325">
        <v>0</v>
      </c>
      <c r="D77" s="13">
        <v>0</v>
      </c>
      <c r="E77" s="13">
        <v>0</v>
      </c>
      <c r="F77" s="375">
        <v>0</v>
      </c>
      <c r="G77" s="375">
        <v>0</v>
      </c>
    </row>
    <row r="78" spans="1:7">
      <c r="A78" s="77">
        <v>66</v>
      </c>
      <c r="B78" s="222" t="s">
        <v>40</v>
      </c>
      <c r="C78" s="78">
        <f>SUM(C79)</f>
        <v>13442</v>
      </c>
      <c r="D78" s="78">
        <f t="shared" ref="D78:E78" si="24">SUM(D79)</f>
        <v>42000</v>
      </c>
      <c r="E78" s="78">
        <f t="shared" si="24"/>
        <v>19250</v>
      </c>
      <c r="F78" s="375">
        <f t="shared" si="8"/>
        <v>143.20785597381342</v>
      </c>
      <c r="G78" s="375">
        <f t="shared" si="9"/>
        <v>45.833333333333329</v>
      </c>
    </row>
    <row r="79" spans="1:7">
      <c r="A79" s="37">
        <v>661</v>
      </c>
      <c r="B79" s="34" t="s">
        <v>56</v>
      </c>
      <c r="C79" s="39">
        <f>SUM(C80:C81)</f>
        <v>13442</v>
      </c>
      <c r="D79" s="39">
        <f t="shared" ref="D79:E79" si="25">SUM(D80:D81)</f>
        <v>42000</v>
      </c>
      <c r="E79" s="39">
        <f t="shared" si="25"/>
        <v>19250</v>
      </c>
      <c r="F79" s="375">
        <f t="shared" si="8"/>
        <v>143.20785597381342</v>
      </c>
      <c r="G79" s="375">
        <f t="shared" si="9"/>
        <v>45.833333333333329</v>
      </c>
    </row>
    <row r="80" spans="1:7">
      <c r="A80" s="24">
        <v>66151</v>
      </c>
      <c r="B80" s="12" t="s">
        <v>486</v>
      </c>
      <c r="C80" s="21">
        <v>967</v>
      </c>
      <c r="D80" s="21">
        <v>0</v>
      </c>
      <c r="E80" s="21">
        <v>0</v>
      </c>
      <c r="F80" s="375">
        <f t="shared" si="8"/>
        <v>0</v>
      </c>
      <c r="G80" s="375">
        <v>0</v>
      </c>
    </row>
    <row r="81" spans="1:7">
      <c r="A81" s="24">
        <v>66151</v>
      </c>
      <c r="B81" s="337" t="s">
        <v>487</v>
      </c>
      <c r="C81" s="336">
        <v>12475</v>
      </c>
      <c r="D81" s="21">
        <v>42000</v>
      </c>
      <c r="E81" s="21">
        <v>19250</v>
      </c>
      <c r="F81" s="375">
        <v>0</v>
      </c>
      <c r="G81" s="375">
        <f t="shared" si="9"/>
        <v>45.833333333333329</v>
      </c>
    </row>
    <row r="82" spans="1:7">
      <c r="A82" s="77">
        <v>68</v>
      </c>
      <c r="B82" s="222" t="s">
        <v>488</v>
      </c>
      <c r="C82" s="78">
        <f>SUM(C83)</f>
        <v>0</v>
      </c>
      <c r="D82" s="78">
        <f t="shared" ref="D82:E83" si="26">SUM(D83)</f>
        <v>0</v>
      </c>
      <c r="E82" s="78">
        <f t="shared" si="26"/>
        <v>0</v>
      </c>
      <c r="F82" s="375">
        <v>0</v>
      </c>
      <c r="G82" s="375">
        <v>0</v>
      </c>
    </row>
    <row r="83" spans="1:7">
      <c r="A83" s="37">
        <v>683</v>
      </c>
      <c r="B83" s="34" t="s">
        <v>489</v>
      </c>
      <c r="C83" s="39">
        <f>SUM(C84)</f>
        <v>0</v>
      </c>
      <c r="D83" s="39">
        <f t="shared" si="26"/>
        <v>0</v>
      </c>
      <c r="E83" s="39">
        <f t="shared" si="26"/>
        <v>0</v>
      </c>
      <c r="F83" s="375">
        <v>0</v>
      </c>
      <c r="G83" s="375">
        <v>0</v>
      </c>
    </row>
    <row r="84" spans="1:7">
      <c r="A84" s="24">
        <v>6831</v>
      </c>
      <c r="B84" s="12" t="s">
        <v>490</v>
      </c>
      <c r="C84" s="21">
        <v>0</v>
      </c>
      <c r="D84" s="21">
        <v>0</v>
      </c>
      <c r="E84" s="21">
        <v>0</v>
      </c>
      <c r="F84" s="375">
        <v>0</v>
      </c>
      <c r="G84" s="375">
        <v>0</v>
      </c>
    </row>
    <row r="85" spans="1:7" ht="19.5" customHeight="1">
      <c r="A85" s="64">
        <v>7</v>
      </c>
      <c r="B85" s="225" t="s">
        <v>57</v>
      </c>
      <c r="C85" s="65">
        <f>SUM(C86+C89)</f>
        <v>61252</v>
      </c>
      <c r="D85" s="65">
        <f t="shared" ref="D85:E85" si="27">SUM(D86+D89)</f>
        <v>141100</v>
      </c>
      <c r="E85" s="65">
        <f t="shared" si="27"/>
        <v>11568.56</v>
      </c>
      <c r="F85" s="375">
        <f t="shared" si="8"/>
        <v>18.886828185202116</v>
      </c>
      <c r="G85" s="375">
        <f t="shared" si="9"/>
        <v>8.198837703756201</v>
      </c>
    </row>
    <row r="86" spans="1:7">
      <c r="A86" s="72">
        <v>71</v>
      </c>
      <c r="B86" s="222" t="s">
        <v>58</v>
      </c>
      <c r="C86" s="74">
        <f>SUM(C87)</f>
        <v>27242</v>
      </c>
      <c r="D86" s="74">
        <f t="shared" ref="D86:E90" si="28">SUM(D87)</f>
        <v>141100</v>
      </c>
      <c r="E86" s="74">
        <f t="shared" si="28"/>
        <v>11568.56</v>
      </c>
      <c r="F86" s="375">
        <f t="shared" si="8"/>
        <v>42.465898245356435</v>
      </c>
      <c r="G86" s="375">
        <f t="shared" si="9"/>
        <v>8.198837703756201</v>
      </c>
    </row>
    <row r="87" spans="1:7" ht="24" customHeight="1">
      <c r="A87" s="33">
        <v>711</v>
      </c>
      <c r="B87" s="36" t="s">
        <v>59</v>
      </c>
      <c r="C87" s="35">
        <f>SUM(C88)</f>
        <v>27242</v>
      </c>
      <c r="D87" s="35">
        <f t="shared" si="28"/>
        <v>141100</v>
      </c>
      <c r="E87" s="35">
        <f t="shared" si="28"/>
        <v>11568.56</v>
      </c>
      <c r="F87" s="375">
        <f t="shared" si="8"/>
        <v>42.465898245356435</v>
      </c>
      <c r="G87" s="375">
        <f t="shared" si="9"/>
        <v>8.198837703756201</v>
      </c>
    </row>
    <row r="88" spans="1:7">
      <c r="A88" s="24">
        <v>7111</v>
      </c>
      <c r="B88" s="12" t="s">
        <v>60</v>
      </c>
      <c r="C88" s="21">
        <v>27242</v>
      </c>
      <c r="D88" s="21">
        <v>141100</v>
      </c>
      <c r="E88" s="21">
        <v>11568.56</v>
      </c>
      <c r="F88" s="375">
        <f t="shared" si="8"/>
        <v>42.465898245356435</v>
      </c>
      <c r="G88" s="375">
        <f t="shared" si="9"/>
        <v>8.198837703756201</v>
      </c>
    </row>
    <row r="89" spans="1:7">
      <c r="A89" s="72">
        <v>72</v>
      </c>
      <c r="B89" s="222" t="s">
        <v>582</v>
      </c>
      <c r="C89" s="74">
        <f>SUM(C90)</f>
        <v>34010</v>
      </c>
      <c r="D89" s="74">
        <f t="shared" si="28"/>
        <v>0</v>
      </c>
      <c r="E89" s="74">
        <f t="shared" si="28"/>
        <v>0</v>
      </c>
      <c r="F89" s="375">
        <f t="shared" si="8"/>
        <v>0</v>
      </c>
      <c r="G89" s="375">
        <v>0</v>
      </c>
    </row>
    <row r="90" spans="1:7">
      <c r="A90" s="33">
        <v>723</v>
      </c>
      <c r="B90" s="36" t="s">
        <v>583</v>
      </c>
      <c r="C90" s="35">
        <v>34010</v>
      </c>
      <c r="D90" s="35">
        <f t="shared" si="28"/>
        <v>0</v>
      </c>
      <c r="E90" s="35">
        <f t="shared" si="28"/>
        <v>0</v>
      </c>
      <c r="F90" s="375">
        <f t="shared" si="8"/>
        <v>0</v>
      </c>
      <c r="G90" s="375">
        <v>0</v>
      </c>
    </row>
    <row r="91" spans="1:7">
      <c r="A91" s="24">
        <v>7231</v>
      </c>
      <c r="B91" s="12" t="s">
        <v>584</v>
      </c>
      <c r="C91" s="21">
        <v>34010</v>
      </c>
      <c r="D91" s="21">
        <v>0</v>
      </c>
      <c r="E91" s="21">
        <v>0</v>
      </c>
      <c r="F91" s="375">
        <f t="shared" si="8"/>
        <v>0</v>
      </c>
      <c r="G91" s="375">
        <v>0</v>
      </c>
    </row>
    <row r="92" spans="1:7" ht="17.25" customHeight="1">
      <c r="A92" s="64">
        <v>8</v>
      </c>
      <c r="B92" s="225" t="s">
        <v>61</v>
      </c>
      <c r="C92" s="65">
        <f>SUM(C93)</f>
        <v>0</v>
      </c>
      <c r="D92" s="65">
        <f t="shared" ref="D92:E94" si="29">SUM(D93)</f>
        <v>400000</v>
      </c>
      <c r="E92" s="65">
        <f t="shared" si="29"/>
        <v>0</v>
      </c>
      <c r="F92" s="375">
        <v>0</v>
      </c>
      <c r="G92" s="375">
        <f t="shared" si="9"/>
        <v>0</v>
      </c>
    </row>
    <row r="93" spans="1:7">
      <c r="A93" s="72">
        <v>84</v>
      </c>
      <c r="B93" s="222" t="s">
        <v>62</v>
      </c>
      <c r="C93" s="74">
        <f>SUM(C94)</f>
        <v>0</v>
      </c>
      <c r="D93" s="74">
        <f t="shared" si="29"/>
        <v>400000</v>
      </c>
      <c r="E93" s="74">
        <f t="shared" si="29"/>
        <v>0</v>
      </c>
      <c r="F93" s="375">
        <v>0</v>
      </c>
      <c r="G93" s="375">
        <f t="shared" si="9"/>
        <v>0</v>
      </c>
    </row>
    <row r="94" spans="1:7" ht="26.25" customHeight="1">
      <c r="A94" s="33">
        <v>844</v>
      </c>
      <c r="B94" s="36" t="s">
        <v>63</v>
      </c>
      <c r="C94" s="35">
        <f>SUM(C95)</f>
        <v>0</v>
      </c>
      <c r="D94" s="35">
        <f t="shared" si="29"/>
        <v>400000</v>
      </c>
      <c r="E94" s="35">
        <f t="shared" si="29"/>
        <v>0</v>
      </c>
      <c r="F94" s="375">
        <v>0</v>
      </c>
      <c r="G94" s="375">
        <f t="shared" si="9"/>
        <v>0</v>
      </c>
    </row>
    <row r="95" spans="1:7" ht="26.25" customHeight="1">
      <c r="A95" s="24">
        <v>8443</v>
      </c>
      <c r="B95" s="209" t="s">
        <v>64</v>
      </c>
      <c r="C95" s="21">
        <v>0</v>
      </c>
      <c r="D95" s="21">
        <v>400000</v>
      </c>
      <c r="E95" s="21">
        <v>0</v>
      </c>
      <c r="F95" s="375">
        <v>0</v>
      </c>
      <c r="G95" s="375">
        <f t="shared" si="9"/>
        <v>0</v>
      </c>
    </row>
    <row r="96" spans="1:7" ht="15.75" thickBot="1">
      <c r="A96" s="5"/>
      <c r="B96" s="3"/>
      <c r="C96" s="4"/>
      <c r="D96" s="4"/>
      <c r="E96" s="4"/>
      <c r="F96" s="376"/>
      <c r="G96" s="376"/>
    </row>
    <row r="97" spans="1:7" ht="23.25" thickBot="1">
      <c r="A97" s="28"/>
      <c r="B97" s="109" t="s">
        <v>65</v>
      </c>
      <c r="C97" s="114"/>
      <c r="D97" s="44"/>
      <c r="E97" s="44"/>
      <c r="F97" s="386"/>
      <c r="G97" s="386"/>
    </row>
    <row r="98" spans="1:7" ht="19.5" thickBot="1">
      <c r="A98" s="45"/>
      <c r="B98" s="111" t="s">
        <v>66</v>
      </c>
      <c r="C98" s="113">
        <f>SUM(C101+C187+C219)</f>
        <v>1288238</v>
      </c>
      <c r="D98" s="113">
        <f>SUM(D101+D187+D219+D224)</f>
        <v>6634550</v>
      </c>
      <c r="E98" s="113">
        <f>SUM(E101+E187+E219)</f>
        <v>835804.55</v>
      </c>
      <c r="F98" s="371">
        <f>E98/C98*100</f>
        <v>64.879668974211285</v>
      </c>
      <c r="G98" s="372">
        <f>E98/D98*100</f>
        <v>12.597757948918916</v>
      </c>
    </row>
    <row r="99" spans="1:7" ht="15.75" thickBot="1">
      <c r="A99" s="2"/>
      <c r="B99" s="1"/>
      <c r="C99" s="86"/>
      <c r="D99" s="1"/>
      <c r="E99" s="1"/>
      <c r="F99" s="373"/>
      <c r="G99" s="373"/>
    </row>
    <row r="100" spans="1:7" ht="72.75" thickBot="1">
      <c r="A100" s="26" t="s">
        <v>20</v>
      </c>
      <c r="B100" s="25" t="s">
        <v>67</v>
      </c>
      <c r="C100" s="206" t="s">
        <v>643</v>
      </c>
      <c r="D100" s="206" t="s">
        <v>644</v>
      </c>
      <c r="E100" s="95" t="s">
        <v>645</v>
      </c>
      <c r="F100" s="374" t="s">
        <v>586</v>
      </c>
      <c r="G100" s="374" t="s">
        <v>587</v>
      </c>
    </row>
    <row r="101" spans="1:7" ht="15.75" thickTop="1">
      <c r="A101" s="31">
        <v>3</v>
      </c>
      <c r="B101" s="221" t="s">
        <v>68</v>
      </c>
      <c r="C101" s="32">
        <f>SUM(C102+C109+C144+C150+C153+C157+C161)</f>
        <v>1068514</v>
      </c>
      <c r="D101" s="32">
        <f>SUM(D102+D109+D144+D150+D153+D157+D161)</f>
        <v>2311470</v>
      </c>
      <c r="E101" s="32">
        <f>SUM(E102+E109+E144+E150+E153+E157+E161)</f>
        <v>786052.20000000007</v>
      </c>
      <c r="F101" s="375">
        <f>E101/C101*100</f>
        <v>73.564988385739454</v>
      </c>
      <c r="G101" s="375">
        <f>E101/D101*100</f>
        <v>34.006593206920279</v>
      </c>
    </row>
    <row r="102" spans="1:7">
      <c r="A102" s="72">
        <v>31</v>
      </c>
      <c r="B102" s="222" t="s">
        <v>69</v>
      </c>
      <c r="C102" s="74">
        <f>SUM(C103+C105+C107)</f>
        <v>303132</v>
      </c>
      <c r="D102" s="74">
        <f t="shared" ref="D102:E102" si="30">SUM(D103+D105+D107)</f>
        <v>989794</v>
      </c>
      <c r="E102" s="74">
        <f t="shared" si="30"/>
        <v>313706.11</v>
      </c>
      <c r="F102" s="375">
        <f t="shared" ref="F102:F163" si="31">E102/C102*100</f>
        <v>103.48828563134211</v>
      </c>
      <c r="G102" s="375">
        <f t="shared" ref="G102:G163" si="32">E102/D102*100</f>
        <v>31.694080788527714</v>
      </c>
    </row>
    <row r="103" spans="1:7">
      <c r="A103" s="80">
        <v>311</v>
      </c>
      <c r="B103" s="81" t="s">
        <v>70</v>
      </c>
      <c r="C103" s="82">
        <f>SUM(C104)</f>
        <v>245847</v>
      </c>
      <c r="D103" s="82">
        <f t="shared" ref="D103:E103" si="33">SUM(D104)</f>
        <v>724994</v>
      </c>
      <c r="E103" s="82">
        <f t="shared" si="33"/>
        <v>264680.92</v>
      </c>
      <c r="F103" s="375">
        <f t="shared" si="31"/>
        <v>107.66082970302668</v>
      </c>
      <c r="G103" s="375">
        <f t="shared" si="32"/>
        <v>36.5080152387468</v>
      </c>
    </row>
    <row r="104" spans="1:7">
      <c r="A104" s="11">
        <v>3111</v>
      </c>
      <c r="B104" s="15" t="s">
        <v>696</v>
      </c>
      <c r="C104" s="325">
        <v>245847</v>
      </c>
      <c r="D104" s="13">
        <v>724994</v>
      </c>
      <c r="E104" s="13">
        <v>264680.92</v>
      </c>
      <c r="F104" s="375">
        <f t="shared" si="31"/>
        <v>107.66082970302668</v>
      </c>
      <c r="G104" s="375">
        <f t="shared" si="32"/>
        <v>36.5080152387468</v>
      </c>
    </row>
    <row r="105" spans="1:7">
      <c r="A105" s="33">
        <v>312</v>
      </c>
      <c r="B105" s="34" t="s">
        <v>71</v>
      </c>
      <c r="C105" s="35">
        <f>SUM(C106)</f>
        <v>15000</v>
      </c>
      <c r="D105" s="35">
        <f>SUM(D106)</f>
        <v>15600</v>
      </c>
      <c r="E105" s="35">
        <f t="shared" ref="E105" si="34">SUM(E106)</f>
        <v>3500</v>
      </c>
      <c r="F105" s="375">
        <v>0</v>
      </c>
      <c r="G105" s="375">
        <f t="shared" si="32"/>
        <v>22.435897435897438</v>
      </c>
    </row>
    <row r="106" spans="1:7">
      <c r="A106" s="11">
        <v>3121</v>
      </c>
      <c r="B106" s="12" t="s">
        <v>71</v>
      </c>
      <c r="C106" s="13">
        <v>15000</v>
      </c>
      <c r="D106" s="13">
        <v>15600</v>
      </c>
      <c r="E106" s="13">
        <v>3500</v>
      </c>
      <c r="F106" s="375">
        <v>0</v>
      </c>
      <c r="G106" s="375">
        <f t="shared" si="32"/>
        <v>22.435897435897438</v>
      </c>
    </row>
    <row r="107" spans="1:7">
      <c r="A107" s="33">
        <v>313</v>
      </c>
      <c r="B107" s="34" t="s">
        <v>72</v>
      </c>
      <c r="C107" s="35">
        <f>SUM(C108)</f>
        <v>42285</v>
      </c>
      <c r="D107" s="35">
        <f t="shared" ref="D107:E107" si="35">SUM(D108)</f>
        <v>249200</v>
      </c>
      <c r="E107" s="35">
        <f t="shared" si="35"/>
        <v>45525.19</v>
      </c>
      <c r="F107" s="375">
        <f t="shared" si="31"/>
        <v>107.66274092467778</v>
      </c>
      <c r="G107" s="375">
        <f t="shared" si="32"/>
        <v>18.268535313001603</v>
      </c>
    </row>
    <row r="108" spans="1:7">
      <c r="A108" s="11">
        <v>313</v>
      </c>
      <c r="B108" s="12" t="s">
        <v>72</v>
      </c>
      <c r="C108" s="325">
        <v>42285</v>
      </c>
      <c r="D108" s="13">
        <v>249200</v>
      </c>
      <c r="E108" s="13">
        <v>45525.19</v>
      </c>
      <c r="F108" s="375">
        <f t="shared" si="31"/>
        <v>107.66274092467778</v>
      </c>
      <c r="G108" s="375">
        <f t="shared" si="32"/>
        <v>18.268535313001603</v>
      </c>
    </row>
    <row r="109" spans="1:7">
      <c r="A109" s="72">
        <v>32</v>
      </c>
      <c r="B109" s="222" t="s">
        <v>73</v>
      </c>
      <c r="C109" s="74">
        <f>SUM(C110+C114+C119+C128+C130)</f>
        <v>274491</v>
      </c>
      <c r="D109" s="74">
        <f t="shared" ref="D109:E109" si="36">SUM(D110+D114+D119+D128+D130)</f>
        <v>859590</v>
      </c>
      <c r="E109" s="74">
        <f t="shared" si="36"/>
        <v>289847.88</v>
      </c>
      <c r="F109" s="375">
        <f t="shared" si="31"/>
        <v>105.5946752352536</v>
      </c>
      <c r="G109" s="375">
        <f t="shared" si="32"/>
        <v>33.719317348968694</v>
      </c>
    </row>
    <row r="110" spans="1:7">
      <c r="A110" s="33">
        <v>321</v>
      </c>
      <c r="B110" s="34" t="s">
        <v>74</v>
      </c>
      <c r="C110" s="35">
        <f>SUM(C111:C113)</f>
        <v>5006</v>
      </c>
      <c r="D110" s="35">
        <f t="shared" ref="D110:E110" si="37">SUM(D111:D113)</f>
        <v>11500</v>
      </c>
      <c r="E110" s="35">
        <f t="shared" si="37"/>
        <v>1812.02</v>
      </c>
      <c r="F110" s="375">
        <f t="shared" si="31"/>
        <v>36.196963643627647</v>
      </c>
      <c r="G110" s="375">
        <f t="shared" si="32"/>
        <v>15.756695652173914</v>
      </c>
    </row>
    <row r="111" spans="1:7">
      <c r="A111" s="11">
        <v>3211</v>
      </c>
      <c r="B111" s="12" t="s">
        <v>75</v>
      </c>
      <c r="C111" s="325">
        <v>1423</v>
      </c>
      <c r="D111" s="13">
        <v>6500</v>
      </c>
      <c r="E111" s="13">
        <v>1362.02</v>
      </c>
      <c r="F111" s="375">
        <f t="shared" si="31"/>
        <v>95.714687280393534</v>
      </c>
      <c r="G111" s="375">
        <f t="shared" si="32"/>
        <v>20.954153846153844</v>
      </c>
    </row>
    <row r="112" spans="1:7">
      <c r="A112" s="11">
        <v>3212</v>
      </c>
      <c r="B112" s="12" t="s">
        <v>76</v>
      </c>
      <c r="C112" s="325">
        <v>2283</v>
      </c>
      <c r="D112" s="13">
        <v>0</v>
      </c>
      <c r="E112" s="13">
        <v>0</v>
      </c>
      <c r="F112" s="375">
        <f t="shared" si="31"/>
        <v>0</v>
      </c>
      <c r="G112" s="375">
        <v>0</v>
      </c>
    </row>
    <row r="113" spans="1:7">
      <c r="A113" s="11">
        <v>3213</v>
      </c>
      <c r="B113" s="12" t="s">
        <v>77</v>
      </c>
      <c r="C113" s="325">
        <v>1300</v>
      </c>
      <c r="D113" s="13">
        <v>5000</v>
      </c>
      <c r="E113" s="13">
        <v>450</v>
      </c>
      <c r="F113" s="375">
        <f t="shared" si="31"/>
        <v>34.615384615384613</v>
      </c>
      <c r="G113" s="375">
        <f t="shared" si="32"/>
        <v>9</v>
      </c>
    </row>
    <row r="114" spans="1:7">
      <c r="A114" s="33">
        <v>322</v>
      </c>
      <c r="B114" s="34" t="s">
        <v>78</v>
      </c>
      <c r="C114" s="35">
        <f>SUM(C115:C118)</f>
        <v>141645</v>
      </c>
      <c r="D114" s="35">
        <f t="shared" ref="D114:E114" si="38">SUM(D115:D118)</f>
        <v>323600</v>
      </c>
      <c r="E114" s="35">
        <f t="shared" si="38"/>
        <v>126241.58</v>
      </c>
      <c r="F114" s="375">
        <f t="shared" si="31"/>
        <v>89.125334462917863</v>
      </c>
      <c r="G114" s="375">
        <f t="shared" si="32"/>
        <v>39.011613102595803</v>
      </c>
    </row>
    <row r="115" spans="1:7">
      <c r="A115" s="11">
        <v>3221</v>
      </c>
      <c r="B115" s="12" t="s">
        <v>79</v>
      </c>
      <c r="C115" s="325">
        <v>6370</v>
      </c>
      <c r="D115" s="13">
        <v>10200</v>
      </c>
      <c r="E115" s="13">
        <v>7906.55</v>
      </c>
      <c r="F115" s="375">
        <f t="shared" si="31"/>
        <v>124.12166405023548</v>
      </c>
      <c r="G115" s="375">
        <f t="shared" si="32"/>
        <v>77.515196078431373</v>
      </c>
    </row>
    <row r="116" spans="1:7">
      <c r="A116" s="11">
        <v>3223</v>
      </c>
      <c r="B116" s="12" t="s">
        <v>80</v>
      </c>
      <c r="C116" s="325">
        <v>113749</v>
      </c>
      <c r="D116" s="13">
        <v>260000</v>
      </c>
      <c r="E116" s="13">
        <v>101731.56</v>
      </c>
      <c r="F116" s="375">
        <f t="shared" si="31"/>
        <v>89.435124704393004</v>
      </c>
      <c r="G116" s="375">
        <f t="shared" si="32"/>
        <v>39.127523076923076</v>
      </c>
    </row>
    <row r="117" spans="1:7">
      <c r="A117" s="11">
        <v>3224</v>
      </c>
      <c r="B117" s="12" t="s">
        <v>81</v>
      </c>
      <c r="C117" s="325">
        <v>14335</v>
      </c>
      <c r="D117" s="13">
        <v>40000</v>
      </c>
      <c r="E117" s="13">
        <v>13155.87</v>
      </c>
      <c r="F117" s="375">
        <f t="shared" si="31"/>
        <v>91.774468085106392</v>
      </c>
      <c r="G117" s="375">
        <f t="shared" si="32"/>
        <v>32.889675000000004</v>
      </c>
    </row>
    <row r="118" spans="1:7">
      <c r="A118" s="11">
        <v>3225</v>
      </c>
      <c r="B118" s="12" t="s">
        <v>82</v>
      </c>
      <c r="C118" s="325">
        <v>7191</v>
      </c>
      <c r="D118" s="13">
        <v>13400</v>
      </c>
      <c r="E118" s="13">
        <v>3447.6</v>
      </c>
      <c r="F118" s="375">
        <f t="shared" si="31"/>
        <v>47.943262411347511</v>
      </c>
      <c r="G118" s="375">
        <f t="shared" si="32"/>
        <v>25.728358208955221</v>
      </c>
    </row>
    <row r="119" spans="1:7">
      <c r="A119" s="33">
        <v>323</v>
      </c>
      <c r="B119" s="34" t="s">
        <v>83</v>
      </c>
      <c r="C119" s="35">
        <f>SUM(C120:C127)</f>
        <v>63888</v>
      </c>
      <c r="D119" s="35">
        <f t="shared" ref="D119:E119" si="39">SUM(D120:D127)</f>
        <v>360150</v>
      </c>
      <c r="E119" s="35">
        <f t="shared" si="39"/>
        <v>88752.560000000012</v>
      </c>
      <c r="F119" s="375">
        <f t="shared" si="31"/>
        <v>138.91898322063614</v>
      </c>
      <c r="G119" s="375">
        <f t="shared" si="32"/>
        <v>24.643220880188814</v>
      </c>
    </row>
    <row r="120" spans="1:7">
      <c r="A120" s="11">
        <v>3231</v>
      </c>
      <c r="B120" s="12" t="s">
        <v>84</v>
      </c>
      <c r="C120" s="13">
        <v>11638</v>
      </c>
      <c r="D120" s="13">
        <v>20500</v>
      </c>
      <c r="E120" s="13">
        <v>8811.7099999999991</v>
      </c>
      <c r="F120" s="375">
        <f t="shared" si="31"/>
        <v>75.714985392679139</v>
      </c>
      <c r="G120" s="375">
        <f t="shared" si="32"/>
        <v>42.983951219512193</v>
      </c>
    </row>
    <row r="121" spans="1:7">
      <c r="A121" s="11">
        <v>3232</v>
      </c>
      <c r="B121" s="12" t="s">
        <v>85</v>
      </c>
      <c r="C121" s="13">
        <v>25014</v>
      </c>
      <c r="D121" s="13">
        <v>199100</v>
      </c>
      <c r="E121" s="13">
        <v>21805.75</v>
      </c>
      <c r="F121" s="375">
        <f t="shared" si="31"/>
        <v>87.174182457823619</v>
      </c>
      <c r="G121" s="375">
        <f t="shared" si="32"/>
        <v>10.952159718734304</v>
      </c>
    </row>
    <row r="122" spans="1:7">
      <c r="A122" s="11">
        <v>3233</v>
      </c>
      <c r="B122" s="12" t="s">
        <v>86</v>
      </c>
      <c r="C122" s="13">
        <v>1220</v>
      </c>
      <c r="D122" s="13">
        <v>5300</v>
      </c>
      <c r="E122" s="13">
        <v>1900</v>
      </c>
      <c r="F122" s="375">
        <f t="shared" si="31"/>
        <v>155.73770491803279</v>
      </c>
      <c r="G122" s="375">
        <f t="shared" si="32"/>
        <v>35.849056603773583</v>
      </c>
    </row>
    <row r="123" spans="1:7">
      <c r="A123" s="11">
        <v>3234</v>
      </c>
      <c r="B123" s="12" t="s">
        <v>87</v>
      </c>
      <c r="C123" s="13">
        <v>11268</v>
      </c>
      <c r="D123" s="13">
        <v>71400</v>
      </c>
      <c r="E123" s="13">
        <v>35039.050000000003</v>
      </c>
      <c r="F123" s="375">
        <f t="shared" si="31"/>
        <v>310.96068512602062</v>
      </c>
      <c r="G123" s="375">
        <f t="shared" si="32"/>
        <v>49.074299719887961</v>
      </c>
    </row>
    <row r="124" spans="1:7">
      <c r="A124" s="11">
        <v>3236</v>
      </c>
      <c r="B124" s="12" t="s">
        <v>88</v>
      </c>
      <c r="C124" s="13">
        <v>0</v>
      </c>
      <c r="D124" s="13">
        <v>500</v>
      </c>
      <c r="E124" s="13">
        <v>0</v>
      </c>
      <c r="F124" s="375">
        <v>0</v>
      </c>
      <c r="G124" s="375">
        <f t="shared" si="32"/>
        <v>0</v>
      </c>
    </row>
    <row r="125" spans="1:7">
      <c r="A125" s="11">
        <v>3237</v>
      </c>
      <c r="B125" s="12" t="s">
        <v>89</v>
      </c>
      <c r="C125" s="13">
        <v>5043</v>
      </c>
      <c r="D125" s="13">
        <v>40000</v>
      </c>
      <c r="E125" s="13">
        <v>13561.5</v>
      </c>
      <c r="F125" s="375">
        <f t="shared" si="31"/>
        <v>268.91731112433075</v>
      </c>
      <c r="G125" s="375">
        <f t="shared" si="32"/>
        <v>33.903750000000002</v>
      </c>
    </row>
    <row r="126" spans="1:7">
      <c r="A126" s="14">
        <v>3238</v>
      </c>
      <c r="B126" s="12" t="s">
        <v>90</v>
      </c>
      <c r="C126" s="13">
        <v>6675</v>
      </c>
      <c r="D126" s="13">
        <v>13350</v>
      </c>
      <c r="E126" s="13">
        <v>6750</v>
      </c>
      <c r="F126" s="375">
        <f t="shared" si="31"/>
        <v>101.12359550561798</v>
      </c>
      <c r="G126" s="375">
        <f t="shared" si="32"/>
        <v>50.561797752808992</v>
      </c>
    </row>
    <row r="127" spans="1:7" ht="24.75">
      <c r="A127" s="11">
        <v>3239</v>
      </c>
      <c r="B127" s="15" t="s">
        <v>91</v>
      </c>
      <c r="C127" s="13">
        <v>3030</v>
      </c>
      <c r="D127" s="13">
        <v>10000</v>
      </c>
      <c r="E127" s="13">
        <v>884.55</v>
      </c>
      <c r="F127" s="375">
        <f t="shared" si="31"/>
        <v>29.193069306930692</v>
      </c>
      <c r="G127" s="375">
        <f t="shared" si="32"/>
        <v>8.8454999999999995</v>
      </c>
    </row>
    <row r="128" spans="1:7">
      <c r="A128" s="33">
        <v>324</v>
      </c>
      <c r="B128" s="34" t="s">
        <v>648</v>
      </c>
      <c r="C128" s="35">
        <f>SUM(C129)</f>
        <v>0</v>
      </c>
      <c r="D128" s="35">
        <f t="shared" ref="D128:E128" si="40">SUM(D129)</f>
        <v>23600</v>
      </c>
      <c r="E128" s="35">
        <f t="shared" si="40"/>
        <v>0</v>
      </c>
      <c r="F128" s="375">
        <v>0</v>
      </c>
      <c r="G128" s="375">
        <f t="shared" ref="G128:G129" si="41">E128/D128*100</f>
        <v>0</v>
      </c>
    </row>
    <row r="129" spans="1:7">
      <c r="A129" s="11">
        <v>32412</v>
      </c>
      <c r="B129" s="15" t="s">
        <v>649</v>
      </c>
      <c r="C129" s="13">
        <v>0</v>
      </c>
      <c r="D129" s="13">
        <v>23600</v>
      </c>
      <c r="E129" s="13">
        <v>0</v>
      </c>
      <c r="F129" s="375">
        <v>0</v>
      </c>
      <c r="G129" s="375">
        <f t="shared" si="41"/>
        <v>0</v>
      </c>
    </row>
    <row r="130" spans="1:7">
      <c r="A130" s="33">
        <v>329</v>
      </c>
      <c r="B130" s="34" t="s">
        <v>92</v>
      </c>
      <c r="C130" s="35">
        <f>SUM(C131:C135)</f>
        <v>63952</v>
      </c>
      <c r="D130" s="35">
        <f t="shared" ref="D130:E130" si="42">SUM(D131:D135)</f>
        <v>140740</v>
      </c>
      <c r="E130" s="35">
        <f t="shared" si="42"/>
        <v>73041.72</v>
      </c>
      <c r="F130" s="375">
        <f t="shared" si="31"/>
        <v>114.21334751063297</v>
      </c>
      <c r="G130" s="375">
        <f t="shared" si="32"/>
        <v>51.898337359670307</v>
      </c>
    </row>
    <row r="131" spans="1:7" ht="17.25" customHeight="1">
      <c r="A131" s="11">
        <v>3291</v>
      </c>
      <c r="B131" s="15" t="s">
        <v>585</v>
      </c>
      <c r="C131" s="325">
        <v>0</v>
      </c>
      <c r="D131" s="13">
        <v>22000</v>
      </c>
      <c r="E131" s="13">
        <v>0</v>
      </c>
      <c r="F131" s="375">
        <v>0</v>
      </c>
      <c r="G131" s="375">
        <f t="shared" si="32"/>
        <v>0</v>
      </c>
    </row>
    <row r="132" spans="1:7">
      <c r="A132" s="11">
        <v>3292</v>
      </c>
      <c r="B132" s="12" t="s">
        <v>93</v>
      </c>
      <c r="C132" s="325">
        <v>1033</v>
      </c>
      <c r="D132" s="13">
        <v>4600</v>
      </c>
      <c r="E132" s="13">
        <v>1796.59</v>
      </c>
      <c r="F132" s="375">
        <f t="shared" si="31"/>
        <v>173.91965150048404</v>
      </c>
      <c r="G132" s="375">
        <f t="shared" si="32"/>
        <v>39.056304347826085</v>
      </c>
    </row>
    <row r="133" spans="1:7">
      <c r="A133" s="11">
        <v>3293</v>
      </c>
      <c r="B133" s="12" t="s">
        <v>94</v>
      </c>
      <c r="C133" s="325">
        <v>3269</v>
      </c>
      <c r="D133" s="13">
        <v>14000</v>
      </c>
      <c r="E133" s="59">
        <v>5031.34</v>
      </c>
      <c r="F133" s="375">
        <f t="shared" si="31"/>
        <v>153.91067604772101</v>
      </c>
      <c r="G133" s="375">
        <f t="shared" si="32"/>
        <v>35.938142857142857</v>
      </c>
    </row>
    <row r="134" spans="1:7">
      <c r="A134" s="11">
        <v>3294</v>
      </c>
      <c r="B134" s="12" t="s">
        <v>95</v>
      </c>
      <c r="C134" s="325">
        <v>16500</v>
      </c>
      <c r="D134" s="13">
        <v>20740</v>
      </c>
      <c r="E134" s="13">
        <v>20000</v>
      </c>
      <c r="F134" s="375">
        <v>0</v>
      </c>
      <c r="G134" s="375">
        <f t="shared" si="32"/>
        <v>96.432015429122458</v>
      </c>
    </row>
    <row r="135" spans="1:7">
      <c r="A135" s="33">
        <v>3299</v>
      </c>
      <c r="B135" s="34" t="s">
        <v>92</v>
      </c>
      <c r="C135" s="35">
        <f>SUM(C136:C143)</f>
        <v>43150</v>
      </c>
      <c r="D135" s="35">
        <f t="shared" ref="D135:E135" si="43">SUM(D136:D143)</f>
        <v>79400</v>
      </c>
      <c r="E135" s="35">
        <f t="shared" si="43"/>
        <v>46213.79</v>
      </c>
      <c r="F135" s="375">
        <f t="shared" si="31"/>
        <v>107.10032444959442</v>
      </c>
      <c r="G135" s="375">
        <f t="shared" si="32"/>
        <v>58.203765743073042</v>
      </c>
    </row>
    <row r="136" spans="1:7">
      <c r="A136" s="83">
        <v>3299900</v>
      </c>
      <c r="B136" s="12" t="s">
        <v>96</v>
      </c>
      <c r="C136" s="325">
        <v>9802</v>
      </c>
      <c r="D136" s="13">
        <v>30000</v>
      </c>
      <c r="E136" s="13">
        <v>10918.67</v>
      </c>
      <c r="F136" s="375">
        <f t="shared" si="31"/>
        <v>111.39226688430932</v>
      </c>
      <c r="G136" s="375">
        <f t="shared" si="32"/>
        <v>36.395566666666667</v>
      </c>
    </row>
    <row r="137" spans="1:7">
      <c r="A137" s="83">
        <v>3299901</v>
      </c>
      <c r="B137" s="12" t="s">
        <v>491</v>
      </c>
      <c r="C137" s="325">
        <v>5484</v>
      </c>
      <c r="D137" s="13">
        <v>4400</v>
      </c>
      <c r="E137" s="13">
        <v>0</v>
      </c>
      <c r="F137" s="375">
        <v>0</v>
      </c>
      <c r="G137" s="375">
        <f t="shared" si="32"/>
        <v>0</v>
      </c>
    </row>
    <row r="138" spans="1:7">
      <c r="A138" s="83">
        <v>3299902</v>
      </c>
      <c r="B138" s="12" t="s">
        <v>97</v>
      </c>
      <c r="C138" s="325">
        <v>1500</v>
      </c>
      <c r="D138" s="13">
        <v>13000</v>
      </c>
      <c r="E138" s="13">
        <v>1500</v>
      </c>
      <c r="F138" s="375">
        <v>0</v>
      </c>
      <c r="G138" s="375">
        <f t="shared" si="32"/>
        <v>11.538461538461538</v>
      </c>
    </row>
    <row r="139" spans="1:7">
      <c r="A139" s="83">
        <v>3299904</v>
      </c>
      <c r="B139" s="12" t="s">
        <v>99</v>
      </c>
      <c r="C139" s="325">
        <v>23364</v>
      </c>
      <c r="D139" s="321">
        <v>27000</v>
      </c>
      <c r="E139" s="13">
        <v>28295.119999999999</v>
      </c>
      <c r="F139" s="375">
        <f t="shared" si="31"/>
        <v>121.10563259715801</v>
      </c>
      <c r="G139" s="375">
        <f t="shared" si="32"/>
        <v>104.79674074074074</v>
      </c>
    </row>
    <row r="140" spans="1:7">
      <c r="A140" s="83">
        <v>3299905</v>
      </c>
      <c r="B140" s="12" t="s">
        <v>100</v>
      </c>
      <c r="C140" s="325">
        <v>3000</v>
      </c>
      <c r="D140" s="13">
        <v>0</v>
      </c>
      <c r="E140" s="13">
        <v>0</v>
      </c>
      <c r="F140" s="375">
        <f t="shared" si="31"/>
        <v>0</v>
      </c>
      <c r="G140" s="375">
        <v>0</v>
      </c>
    </row>
    <row r="141" spans="1:7">
      <c r="A141" s="83">
        <v>3299912</v>
      </c>
      <c r="B141" s="12" t="s">
        <v>101</v>
      </c>
      <c r="C141" s="325">
        <v>0</v>
      </c>
      <c r="D141" s="13">
        <v>0</v>
      </c>
      <c r="E141" s="13">
        <v>0</v>
      </c>
      <c r="F141" s="375">
        <v>0</v>
      </c>
      <c r="G141" s="375">
        <v>0</v>
      </c>
    </row>
    <row r="142" spans="1:7">
      <c r="A142" s="83">
        <v>3299914</v>
      </c>
      <c r="B142" s="12" t="s">
        <v>102</v>
      </c>
      <c r="C142" s="325">
        <v>0</v>
      </c>
      <c r="D142" s="13">
        <v>0</v>
      </c>
      <c r="E142" s="13">
        <v>0</v>
      </c>
      <c r="F142" s="375">
        <v>0</v>
      </c>
      <c r="G142" s="375">
        <v>0</v>
      </c>
    </row>
    <row r="143" spans="1:7">
      <c r="A143" s="83">
        <v>3299915</v>
      </c>
      <c r="B143" s="12" t="s">
        <v>103</v>
      </c>
      <c r="C143" s="325">
        <v>0</v>
      </c>
      <c r="D143" s="13">
        <v>5000</v>
      </c>
      <c r="E143" s="13">
        <v>5500</v>
      </c>
      <c r="F143" s="375">
        <v>0</v>
      </c>
      <c r="G143" s="375">
        <f t="shared" si="32"/>
        <v>110.00000000000001</v>
      </c>
    </row>
    <row r="144" spans="1:7">
      <c r="A144" s="72">
        <v>34</v>
      </c>
      <c r="B144" s="222" t="s">
        <v>104</v>
      </c>
      <c r="C144" s="74">
        <f>SUM(C145+C147)</f>
        <v>2693</v>
      </c>
      <c r="D144" s="74">
        <f t="shared" ref="D144:E144" si="44">SUM(D145+D147)</f>
        <v>16700</v>
      </c>
      <c r="E144" s="74">
        <f t="shared" si="44"/>
        <v>2114.5500000000002</v>
      </c>
      <c r="F144" s="375">
        <f t="shared" si="31"/>
        <v>78.520237653174902</v>
      </c>
      <c r="G144" s="375">
        <f t="shared" si="32"/>
        <v>12.661976047904192</v>
      </c>
    </row>
    <row r="145" spans="1:7">
      <c r="A145" s="33">
        <v>342</v>
      </c>
      <c r="B145" s="34" t="s">
        <v>105</v>
      </c>
      <c r="C145" s="35">
        <f>SUM(C146)</f>
        <v>0</v>
      </c>
      <c r="D145" s="35">
        <f t="shared" ref="D145:E145" si="45">SUM(D146)</f>
        <v>8000</v>
      </c>
      <c r="E145" s="35">
        <f t="shared" si="45"/>
        <v>0</v>
      </c>
      <c r="F145" s="375">
        <v>0</v>
      </c>
      <c r="G145" s="375">
        <f t="shared" si="32"/>
        <v>0</v>
      </c>
    </row>
    <row r="146" spans="1:7">
      <c r="A146" s="11">
        <v>3423</v>
      </c>
      <c r="B146" s="12" t="s">
        <v>106</v>
      </c>
      <c r="C146" s="13">
        <v>0</v>
      </c>
      <c r="D146" s="13">
        <v>8000</v>
      </c>
      <c r="E146" s="13">
        <v>0</v>
      </c>
      <c r="F146" s="375">
        <v>0</v>
      </c>
      <c r="G146" s="375">
        <f t="shared" si="32"/>
        <v>0</v>
      </c>
    </row>
    <row r="147" spans="1:7">
      <c r="A147" s="33">
        <v>343</v>
      </c>
      <c r="B147" s="34" t="s">
        <v>107</v>
      </c>
      <c r="C147" s="35">
        <f>SUM(C148:C149)</f>
        <v>2693</v>
      </c>
      <c r="D147" s="35">
        <f>SUM(D148:D149)</f>
        <v>8700</v>
      </c>
      <c r="E147" s="35">
        <f>SUM(E148:E149)</f>
        <v>2114.5500000000002</v>
      </c>
      <c r="F147" s="375">
        <f t="shared" si="31"/>
        <v>78.520237653174902</v>
      </c>
      <c r="G147" s="375">
        <f t="shared" si="32"/>
        <v>24.305172413793105</v>
      </c>
    </row>
    <row r="148" spans="1:7">
      <c r="A148" s="11">
        <v>3431</v>
      </c>
      <c r="B148" s="12" t="s">
        <v>108</v>
      </c>
      <c r="C148" s="325">
        <v>2627</v>
      </c>
      <c r="D148" s="13">
        <v>8000</v>
      </c>
      <c r="E148" s="13">
        <v>2069.7800000000002</v>
      </c>
      <c r="F148" s="375">
        <f t="shared" si="31"/>
        <v>78.788732394366207</v>
      </c>
      <c r="G148" s="375">
        <f t="shared" si="32"/>
        <v>25.872250000000001</v>
      </c>
    </row>
    <row r="149" spans="1:7">
      <c r="A149" s="11">
        <v>3433</v>
      </c>
      <c r="B149" s="12" t="s">
        <v>109</v>
      </c>
      <c r="C149" s="325">
        <v>66</v>
      </c>
      <c r="D149" s="13">
        <v>700</v>
      </c>
      <c r="E149" s="13">
        <v>44.77</v>
      </c>
      <c r="F149" s="375">
        <f t="shared" si="31"/>
        <v>67.833333333333329</v>
      </c>
      <c r="G149" s="375">
        <f t="shared" si="32"/>
        <v>6.3957142857142868</v>
      </c>
    </row>
    <row r="150" spans="1:7">
      <c r="A150" s="72">
        <v>35</v>
      </c>
      <c r="B150" s="222" t="s">
        <v>110</v>
      </c>
      <c r="C150" s="74">
        <f>SUM(C151)</f>
        <v>0</v>
      </c>
      <c r="D150" s="74">
        <f t="shared" ref="D150:E151" si="46">SUM(D151)</f>
        <v>1000</v>
      </c>
      <c r="E150" s="74">
        <f t="shared" si="46"/>
        <v>0</v>
      </c>
      <c r="F150" s="375">
        <v>0</v>
      </c>
      <c r="G150" s="375">
        <v>0</v>
      </c>
    </row>
    <row r="151" spans="1:7">
      <c r="A151" s="33">
        <v>352</v>
      </c>
      <c r="B151" s="34" t="s">
        <v>111</v>
      </c>
      <c r="C151" s="35">
        <f>SUM(C152)</f>
        <v>0</v>
      </c>
      <c r="D151" s="35">
        <f t="shared" si="46"/>
        <v>1000</v>
      </c>
      <c r="E151" s="35">
        <f t="shared" si="46"/>
        <v>0</v>
      </c>
      <c r="F151" s="375">
        <v>0</v>
      </c>
      <c r="G151" s="375">
        <v>0</v>
      </c>
    </row>
    <row r="152" spans="1:7">
      <c r="A152" s="11">
        <v>3523</v>
      </c>
      <c r="B152" s="12" t="s">
        <v>110</v>
      </c>
      <c r="C152" s="13">
        <v>0</v>
      </c>
      <c r="D152" s="13">
        <v>1000</v>
      </c>
      <c r="E152" s="13">
        <v>0</v>
      </c>
      <c r="F152" s="375">
        <v>0</v>
      </c>
      <c r="G152" s="375">
        <v>0</v>
      </c>
    </row>
    <row r="153" spans="1:7">
      <c r="A153" s="77">
        <v>36</v>
      </c>
      <c r="B153" s="222" t="s">
        <v>112</v>
      </c>
      <c r="C153" s="78">
        <f>SUM(C154)</f>
        <v>14775</v>
      </c>
      <c r="D153" s="78">
        <f t="shared" ref="D153:E153" si="47">SUM(D154)</f>
        <v>148886</v>
      </c>
      <c r="E153" s="78">
        <f t="shared" si="47"/>
        <v>95211.41</v>
      </c>
      <c r="F153" s="375">
        <f t="shared" si="31"/>
        <v>644.4088663282572</v>
      </c>
      <c r="G153" s="375">
        <f t="shared" si="32"/>
        <v>63.949202745724918</v>
      </c>
    </row>
    <row r="154" spans="1:7">
      <c r="A154" s="37">
        <v>363</v>
      </c>
      <c r="B154" s="34" t="s">
        <v>113</v>
      </c>
      <c r="C154" s="39">
        <f>SUM(C155+C156)</f>
        <v>14775</v>
      </c>
      <c r="D154" s="39">
        <f>SUM(D155+D156)</f>
        <v>148886</v>
      </c>
      <c r="E154" s="39">
        <f>SUM(E155+E156)</f>
        <v>95211.41</v>
      </c>
      <c r="F154" s="375">
        <f t="shared" si="31"/>
        <v>644.4088663282572</v>
      </c>
      <c r="G154" s="375">
        <f t="shared" si="32"/>
        <v>63.949202745724918</v>
      </c>
    </row>
    <row r="155" spans="1:7">
      <c r="A155" s="11">
        <v>36315</v>
      </c>
      <c r="B155" s="12" t="s">
        <v>114</v>
      </c>
      <c r="C155" s="13">
        <v>14775</v>
      </c>
      <c r="D155" s="13">
        <v>16800</v>
      </c>
      <c r="E155" s="13">
        <v>14855.44</v>
      </c>
      <c r="F155" s="375">
        <f t="shared" si="31"/>
        <v>100.54443316412861</v>
      </c>
      <c r="G155" s="375">
        <f t="shared" si="32"/>
        <v>88.4252380952381</v>
      </c>
    </row>
    <row r="156" spans="1:7" ht="27" customHeight="1">
      <c r="A156" s="11">
        <v>3671</v>
      </c>
      <c r="B156" s="12" t="s">
        <v>666</v>
      </c>
      <c r="C156" s="13">
        <v>0</v>
      </c>
      <c r="D156" s="13">
        <v>132086</v>
      </c>
      <c r="E156" s="13">
        <v>80355.97</v>
      </c>
      <c r="F156" s="375">
        <v>0</v>
      </c>
      <c r="G156" s="375">
        <f t="shared" si="32"/>
        <v>60.836099208091696</v>
      </c>
    </row>
    <row r="157" spans="1:7" ht="24">
      <c r="A157" s="75">
        <v>37</v>
      </c>
      <c r="B157" s="223" t="s">
        <v>115</v>
      </c>
      <c r="C157" s="76">
        <f>SUM(C158)</f>
        <v>27855</v>
      </c>
      <c r="D157" s="76">
        <f t="shared" ref="D157:E157" si="48">SUM(D158)</f>
        <v>59000</v>
      </c>
      <c r="E157" s="76">
        <f t="shared" si="48"/>
        <v>18988</v>
      </c>
      <c r="F157" s="375">
        <f t="shared" si="31"/>
        <v>68.16729492012206</v>
      </c>
      <c r="G157" s="375">
        <f t="shared" si="32"/>
        <v>32.183050847457629</v>
      </c>
    </row>
    <row r="158" spans="1:7">
      <c r="A158" s="33">
        <v>372</v>
      </c>
      <c r="B158" s="34" t="s">
        <v>116</v>
      </c>
      <c r="C158" s="35">
        <f>SUM(C159:C160)</f>
        <v>27855</v>
      </c>
      <c r="D158" s="35">
        <f t="shared" ref="D158:E158" si="49">SUM(D159:D160)</f>
        <v>59000</v>
      </c>
      <c r="E158" s="35">
        <f t="shared" si="49"/>
        <v>18988</v>
      </c>
      <c r="F158" s="375">
        <f t="shared" si="31"/>
        <v>68.16729492012206</v>
      </c>
      <c r="G158" s="375">
        <f t="shared" si="32"/>
        <v>32.183050847457629</v>
      </c>
    </row>
    <row r="159" spans="1:7">
      <c r="A159" s="11">
        <v>3721</v>
      </c>
      <c r="B159" s="12" t="s">
        <v>117</v>
      </c>
      <c r="C159" s="325">
        <v>19200</v>
      </c>
      <c r="D159" s="13">
        <v>50000</v>
      </c>
      <c r="E159" s="13">
        <v>16031.18</v>
      </c>
      <c r="F159" s="375">
        <f t="shared" si="31"/>
        <v>83.495729166666663</v>
      </c>
      <c r="G159" s="375">
        <f t="shared" si="32"/>
        <v>32.062359999999998</v>
      </c>
    </row>
    <row r="160" spans="1:7">
      <c r="A160" s="11">
        <v>3722</v>
      </c>
      <c r="B160" s="12" t="s">
        <v>118</v>
      </c>
      <c r="C160" s="325">
        <v>8655</v>
      </c>
      <c r="D160" s="13">
        <v>9000</v>
      </c>
      <c r="E160" s="13">
        <v>2956.82</v>
      </c>
      <c r="F160" s="375">
        <f t="shared" si="31"/>
        <v>34.163142692085501</v>
      </c>
      <c r="G160" s="375">
        <f t="shared" si="32"/>
        <v>32.853555555555559</v>
      </c>
    </row>
    <row r="161" spans="1:7">
      <c r="A161" s="72">
        <v>38</v>
      </c>
      <c r="B161" s="222" t="s">
        <v>119</v>
      </c>
      <c r="C161" s="74">
        <f>SUM(C162+C179+C185)</f>
        <v>445568</v>
      </c>
      <c r="D161" s="74">
        <f>SUM(D162+D179+D185)</f>
        <v>236500</v>
      </c>
      <c r="E161" s="74">
        <f>SUM(E162+E179+E185)</f>
        <v>66184.25</v>
      </c>
      <c r="F161" s="375">
        <f t="shared" si="31"/>
        <v>14.853905576702097</v>
      </c>
      <c r="G161" s="375">
        <f t="shared" si="32"/>
        <v>27.984883720930231</v>
      </c>
    </row>
    <row r="162" spans="1:7">
      <c r="A162" s="33">
        <v>381</v>
      </c>
      <c r="B162" s="34" t="s">
        <v>120</v>
      </c>
      <c r="C162" s="35">
        <f>SUM(C163+C178)</f>
        <v>104421</v>
      </c>
      <c r="D162" s="35">
        <f>SUM(D163+D178)</f>
        <v>189400</v>
      </c>
      <c r="E162" s="35">
        <f>SUM(E163+E178)</f>
        <v>66184.25</v>
      </c>
      <c r="F162" s="375">
        <f t="shared" si="31"/>
        <v>63.382126200668445</v>
      </c>
      <c r="G162" s="375">
        <f t="shared" si="32"/>
        <v>34.944165786694825</v>
      </c>
    </row>
    <row r="163" spans="1:7">
      <c r="A163" s="33">
        <v>3811</v>
      </c>
      <c r="B163" s="34" t="s">
        <v>121</v>
      </c>
      <c r="C163" s="35">
        <f>SUM(C164:C177)</f>
        <v>104421</v>
      </c>
      <c r="D163" s="35">
        <f>SUM(D164:D177)</f>
        <v>188400</v>
      </c>
      <c r="E163" s="35">
        <f>SUM(E164:E177)</f>
        <v>66184.25</v>
      </c>
      <c r="F163" s="375">
        <f t="shared" si="31"/>
        <v>63.382126200668445</v>
      </c>
      <c r="G163" s="375">
        <f t="shared" si="32"/>
        <v>35.129644373673038</v>
      </c>
    </row>
    <row r="164" spans="1:7">
      <c r="A164" s="11">
        <v>3811402</v>
      </c>
      <c r="B164" s="12" t="s">
        <v>122</v>
      </c>
      <c r="C164" s="325">
        <v>0</v>
      </c>
      <c r="D164" s="13">
        <v>0</v>
      </c>
      <c r="E164" s="13">
        <v>0</v>
      </c>
      <c r="F164" s="375">
        <v>0</v>
      </c>
      <c r="G164" s="375">
        <v>0</v>
      </c>
    </row>
    <row r="165" spans="1:7">
      <c r="A165" s="11">
        <v>3811409</v>
      </c>
      <c r="B165" s="12" t="s">
        <v>123</v>
      </c>
      <c r="C165" s="325">
        <v>8186</v>
      </c>
      <c r="D165" s="13">
        <v>8000</v>
      </c>
      <c r="E165" s="13">
        <v>3000</v>
      </c>
      <c r="F165" s="375">
        <f t="shared" ref="F165:F213" si="50">E165/C165*100</f>
        <v>36.647935499633519</v>
      </c>
      <c r="G165" s="375">
        <f t="shared" ref="G165:G225" si="51">E165/D165*100</f>
        <v>37.5</v>
      </c>
    </row>
    <row r="166" spans="1:7">
      <c r="A166" s="11">
        <v>3811410</v>
      </c>
      <c r="B166" s="12" t="s">
        <v>124</v>
      </c>
      <c r="C166" s="325">
        <v>2672</v>
      </c>
      <c r="D166" s="13">
        <v>14500</v>
      </c>
      <c r="E166" s="13">
        <v>2903.51</v>
      </c>
      <c r="F166" s="375">
        <f t="shared" si="50"/>
        <v>108.66429640718565</v>
      </c>
      <c r="G166" s="375">
        <f t="shared" si="51"/>
        <v>20.024206896551725</v>
      </c>
    </row>
    <row r="167" spans="1:7">
      <c r="A167" s="11">
        <v>3811411</v>
      </c>
      <c r="B167" s="12" t="s">
        <v>125</v>
      </c>
      <c r="C167" s="325">
        <v>2000</v>
      </c>
      <c r="D167" s="13">
        <v>4000</v>
      </c>
      <c r="E167" s="13">
        <v>2000</v>
      </c>
      <c r="F167" s="375">
        <f t="shared" si="50"/>
        <v>100</v>
      </c>
      <c r="G167" s="375">
        <f t="shared" si="51"/>
        <v>50</v>
      </c>
    </row>
    <row r="168" spans="1:7">
      <c r="A168" s="11">
        <v>3811501</v>
      </c>
      <c r="B168" s="12" t="s">
        <v>126</v>
      </c>
      <c r="C168" s="325">
        <v>25020</v>
      </c>
      <c r="D168" s="13">
        <v>45000</v>
      </c>
      <c r="E168" s="13">
        <v>23120</v>
      </c>
      <c r="F168" s="375">
        <f t="shared" si="50"/>
        <v>92.406075139888088</v>
      </c>
      <c r="G168" s="375">
        <f t="shared" si="51"/>
        <v>51.37777777777778</v>
      </c>
    </row>
    <row r="169" spans="1:7">
      <c r="A169" s="11">
        <v>3811502</v>
      </c>
      <c r="B169" s="12" t="s">
        <v>127</v>
      </c>
      <c r="C169" s="325">
        <v>5068</v>
      </c>
      <c r="D169" s="13">
        <v>8400</v>
      </c>
      <c r="E169" s="13">
        <v>3000</v>
      </c>
      <c r="F169" s="375">
        <f t="shared" si="50"/>
        <v>59.194948697711126</v>
      </c>
      <c r="G169" s="375">
        <f t="shared" si="51"/>
        <v>35.714285714285715</v>
      </c>
    </row>
    <row r="170" spans="1:7">
      <c r="A170" s="11">
        <v>3811503</v>
      </c>
      <c r="B170" s="12" t="s">
        <v>128</v>
      </c>
      <c r="C170" s="325">
        <v>0</v>
      </c>
      <c r="D170" s="13">
        <v>2500</v>
      </c>
      <c r="E170" s="13">
        <v>1000</v>
      </c>
      <c r="F170" s="375">
        <v>0</v>
      </c>
      <c r="G170" s="375">
        <f t="shared" si="51"/>
        <v>40</v>
      </c>
    </row>
    <row r="171" spans="1:7">
      <c r="A171" s="11">
        <v>3811504</v>
      </c>
      <c r="B171" s="12" t="s">
        <v>129</v>
      </c>
      <c r="C171" s="325">
        <v>8315</v>
      </c>
      <c r="D171" s="13">
        <v>10400</v>
      </c>
      <c r="E171" s="13">
        <v>6000</v>
      </c>
      <c r="F171" s="375">
        <v>0</v>
      </c>
      <c r="G171" s="375">
        <f t="shared" si="51"/>
        <v>57.692307692307686</v>
      </c>
    </row>
    <row r="172" spans="1:7">
      <c r="A172" s="11">
        <v>3811505</v>
      </c>
      <c r="B172" s="12" t="s">
        <v>130</v>
      </c>
      <c r="C172" s="325">
        <v>2000</v>
      </c>
      <c r="D172" s="13">
        <v>3000</v>
      </c>
      <c r="E172" s="13">
        <v>0</v>
      </c>
      <c r="F172" s="375">
        <v>0</v>
      </c>
      <c r="G172" s="375">
        <f t="shared" si="51"/>
        <v>0</v>
      </c>
    </row>
    <row r="173" spans="1:7">
      <c r="A173" s="11">
        <v>3811901</v>
      </c>
      <c r="B173" s="12" t="s">
        <v>131</v>
      </c>
      <c r="C173" s="325">
        <v>16000</v>
      </c>
      <c r="D173" s="13">
        <v>26400</v>
      </c>
      <c r="E173" s="13">
        <v>15400</v>
      </c>
      <c r="F173" s="375">
        <f t="shared" si="50"/>
        <v>96.25</v>
      </c>
      <c r="G173" s="375">
        <f t="shared" si="51"/>
        <v>58.333333333333336</v>
      </c>
    </row>
    <row r="174" spans="1:7">
      <c r="A174" s="11">
        <v>3811902</v>
      </c>
      <c r="B174" s="12" t="s">
        <v>132</v>
      </c>
      <c r="C174" s="325">
        <v>28082</v>
      </c>
      <c r="D174" s="13">
        <v>46000</v>
      </c>
      <c r="E174" s="13">
        <v>5393</v>
      </c>
      <c r="F174" s="375">
        <f t="shared" si="50"/>
        <v>19.204472615910547</v>
      </c>
      <c r="G174" s="375">
        <f t="shared" si="51"/>
        <v>11.723913043478261</v>
      </c>
    </row>
    <row r="175" spans="1:7">
      <c r="A175" s="11">
        <v>3811904</v>
      </c>
      <c r="B175" s="12" t="s">
        <v>133</v>
      </c>
      <c r="C175" s="325">
        <v>4000</v>
      </c>
      <c r="D175" s="13">
        <v>7000</v>
      </c>
      <c r="E175" s="13">
        <v>3000</v>
      </c>
      <c r="F175" s="375">
        <f t="shared" si="50"/>
        <v>75</v>
      </c>
      <c r="G175" s="375">
        <f t="shared" si="51"/>
        <v>42.857142857142854</v>
      </c>
    </row>
    <row r="176" spans="1:7">
      <c r="A176" s="11">
        <v>3811907</v>
      </c>
      <c r="B176" s="12" t="s">
        <v>134</v>
      </c>
      <c r="C176" s="325">
        <v>2370</v>
      </c>
      <c r="D176" s="13">
        <v>6200</v>
      </c>
      <c r="E176" s="13">
        <v>557.70000000000005</v>
      </c>
      <c r="F176" s="375">
        <f t="shared" si="50"/>
        <v>23.531645569620256</v>
      </c>
      <c r="G176" s="375">
        <f t="shared" si="51"/>
        <v>8.9951612903225815</v>
      </c>
    </row>
    <row r="177" spans="1:7">
      <c r="A177" s="11">
        <v>3811908</v>
      </c>
      <c r="B177" s="12" t="s">
        <v>135</v>
      </c>
      <c r="C177" s="325">
        <v>708</v>
      </c>
      <c r="D177" s="13">
        <v>7000</v>
      </c>
      <c r="E177" s="13">
        <v>810.04</v>
      </c>
      <c r="F177" s="375">
        <f t="shared" si="50"/>
        <v>114.41242937853107</v>
      </c>
      <c r="G177" s="375">
        <f t="shared" si="51"/>
        <v>11.571999999999999</v>
      </c>
    </row>
    <row r="178" spans="1:7">
      <c r="A178" s="332">
        <v>3812</v>
      </c>
      <c r="B178" s="333" t="s">
        <v>136</v>
      </c>
      <c r="C178" s="334">
        <v>0</v>
      </c>
      <c r="D178" s="335">
        <v>1000</v>
      </c>
      <c r="E178" s="335">
        <v>0</v>
      </c>
      <c r="F178" s="375">
        <v>0</v>
      </c>
      <c r="G178" s="375">
        <v>0</v>
      </c>
    </row>
    <row r="179" spans="1:7">
      <c r="A179" s="49">
        <v>382</v>
      </c>
      <c r="B179" s="34" t="s">
        <v>137</v>
      </c>
      <c r="C179" s="35">
        <f>SUM(C180+C183)</f>
        <v>341147</v>
      </c>
      <c r="D179" s="35">
        <f t="shared" ref="D179:E179" si="52">SUM(D180+D183)</f>
        <v>37100</v>
      </c>
      <c r="E179" s="35">
        <f t="shared" si="52"/>
        <v>0</v>
      </c>
      <c r="F179" s="375">
        <v>0</v>
      </c>
      <c r="G179" s="375">
        <f t="shared" si="51"/>
        <v>0</v>
      </c>
    </row>
    <row r="180" spans="1:7">
      <c r="A180" s="49">
        <v>3821</v>
      </c>
      <c r="B180" s="34" t="s">
        <v>138</v>
      </c>
      <c r="C180" s="35">
        <f>SUM(C181:C182)</f>
        <v>69</v>
      </c>
      <c r="D180" s="35">
        <f t="shared" ref="D180:E180" si="53">SUM(D181:D182)</f>
        <v>22100</v>
      </c>
      <c r="E180" s="35">
        <f t="shared" si="53"/>
        <v>0</v>
      </c>
      <c r="F180" s="375">
        <v>0</v>
      </c>
      <c r="G180" s="375">
        <f t="shared" si="51"/>
        <v>0</v>
      </c>
    </row>
    <row r="181" spans="1:7">
      <c r="A181" s="14">
        <v>38212</v>
      </c>
      <c r="B181" s="12" t="s">
        <v>139</v>
      </c>
      <c r="C181" s="325">
        <v>0</v>
      </c>
      <c r="D181" s="13">
        <v>20000</v>
      </c>
      <c r="E181" s="13">
        <v>0</v>
      </c>
      <c r="F181" s="375">
        <v>0</v>
      </c>
      <c r="G181" s="375">
        <f t="shared" si="51"/>
        <v>0</v>
      </c>
    </row>
    <row r="182" spans="1:7">
      <c r="A182" s="14">
        <v>3821901</v>
      </c>
      <c r="B182" s="12" t="s">
        <v>140</v>
      </c>
      <c r="C182" s="325">
        <v>69</v>
      </c>
      <c r="D182" s="13">
        <v>2100</v>
      </c>
      <c r="E182" s="13">
        <v>0</v>
      </c>
      <c r="F182" s="375">
        <v>0</v>
      </c>
      <c r="G182" s="375">
        <f t="shared" si="51"/>
        <v>0</v>
      </c>
    </row>
    <row r="183" spans="1:7">
      <c r="A183" s="398">
        <v>3822</v>
      </c>
      <c r="B183" s="309" t="s">
        <v>141</v>
      </c>
      <c r="C183" s="399">
        <f>SUM(C184)</f>
        <v>341078</v>
      </c>
      <c r="D183" s="399">
        <f t="shared" ref="D183:E183" si="54">SUM(D184)</f>
        <v>15000</v>
      </c>
      <c r="E183" s="399">
        <f t="shared" si="54"/>
        <v>0</v>
      </c>
      <c r="F183" s="375">
        <v>0</v>
      </c>
      <c r="G183" s="375">
        <f t="shared" si="51"/>
        <v>0</v>
      </c>
    </row>
    <row r="184" spans="1:7">
      <c r="A184" s="212">
        <v>38221</v>
      </c>
      <c r="B184" s="298" t="s">
        <v>588</v>
      </c>
      <c r="C184" s="327">
        <v>341078</v>
      </c>
      <c r="D184" s="213">
        <v>15000</v>
      </c>
      <c r="E184" s="213">
        <v>0</v>
      </c>
      <c r="F184" s="375">
        <v>0</v>
      </c>
      <c r="G184" s="375">
        <f t="shared" si="51"/>
        <v>0</v>
      </c>
    </row>
    <row r="185" spans="1:7">
      <c r="A185" s="37">
        <v>385</v>
      </c>
      <c r="B185" s="34" t="s">
        <v>142</v>
      </c>
      <c r="C185" s="39">
        <f>SUM(C186)</f>
        <v>0</v>
      </c>
      <c r="D185" s="39">
        <f t="shared" ref="D185:E185" si="55">SUM(D186)</f>
        <v>10000</v>
      </c>
      <c r="E185" s="39">
        <f t="shared" si="55"/>
        <v>0</v>
      </c>
      <c r="F185" s="375">
        <v>0</v>
      </c>
      <c r="G185" s="375">
        <f t="shared" si="51"/>
        <v>0</v>
      </c>
    </row>
    <row r="186" spans="1:7">
      <c r="A186" s="11">
        <v>3851</v>
      </c>
      <c r="B186" s="12" t="s">
        <v>143</v>
      </c>
      <c r="C186" s="13">
        <v>0</v>
      </c>
      <c r="D186" s="13">
        <v>10000</v>
      </c>
      <c r="E186" s="321">
        <v>0</v>
      </c>
      <c r="F186" s="375">
        <v>0</v>
      </c>
      <c r="G186" s="375">
        <f t="shared" si="51"/>
        <v>0</v>
      </c>
    </row>
    <row r="187" spans="1:7">
      <c r="A187" s="42">
        <v>4</v>
      </c>
      <c r="B187" s="226" t="s">
        <v>144</v>
      </c>
      <c r="C187" s="43">
        <f>SUM(C188+C193+C216)</f>
        <v>219724</v>
      </c>
      <c r="D187" s="43">
        <f>SUM(D188+D193+D216)</f>
        <v>3835500</v>
      </c>
      <c r="E187" s="43">
        <f>SUM(E188+E193+E216)</f>
        <v>49752.350000000006</v>
      </c>
      <c r="F187" s="375">
        <f t="shared" si="50"/>
        <v>22.643111357885353</v>
      </c>
      <c r="G187" s="375">
        <f t="shared" si="51"/>
        <v>1.2971542171815933</v>
      </c>
    </row>
    <row r="188" spans="1:7">
      <c r="A188" s="72">
        <v>41</v>
      </c>
      <c r="B188" s="222" t="s">
        <v>145</v>
      </c>
      <c r="C188" s="74">
        <f>SUM(C189+C191)</f>
        <v>0</v>
      </c>
      <c r="D188" s="74">
        <f t="shared" ref="D188:E188" si="56">SUM(D189+D191)</f>
        <v>130000</v>
      </c>
      <c r="E188" s="74">
        <f t="shared" si="56"/>
        <v>0</v>
      </c>
      <c r="F188" s="375">
        <v>0</v>
      </c>
      <c r="G188" s="375">
        <v>0</v>
      </c>
    </row>
    <row r="189" spans="1:7">
      <c r="A189" s="50">
        <v>411</v>
      </c>
      <c r="B189" s="227" t="s">
        <v>146</v>
      </c>
      <c r="C189" s="41">
        <f>SUM(C190)</f>
        <v>0</v>
      </c>
      <c r="D189" s="41">
        <f t="shared" ref="D189:E189" si="57">SUM(D190)</f>
        <v>10000</v>
      </c>
      <c r="E189" s="41">
        <f t="shared" si="57"/>
        <v>0</v>
      </c>
      <c r="F189" s="375">
        <v>0</v>
      </c>
      <c r="G189" s="375">
        <v>0</v>
      </c>
    </row>
    <row r="190" spans="1:7">
      <c r="A190" s="7">
        <v>4111</v>
      </c>
      <c r="B190" s="228" t="s">
        <v>60</v>
      </c>
      <c r="C190" s="87">
        <v>0</v>
      </c>
      <c r="D190" s="8">
        <v>10000</v>
      </c>
      <c r="E190" s="13">
        <v>0</v>
      </c>
      <c r="F190" s="375">
        <v>0</v>
      </c>
      <c r="G190" s="375">
        <v>0</v>
      </c>
    </row>
    <row r="191" spans="1:7">
      <c r="A191" s="308">
        <v>412</v>
      </c>
      <c r="B191" s="401" t="s">
        <v>147</v>
      </c>
      <c r="C191" s="310">
        <f>SUM(C192)</f>
        <v>0</v>
      </c>
      <c r="D191" s="310">
        <f t="shared" ref="D191:E191" si="58">SUM(D192)</f>
        <v>120000</v>
      </c>
      <c r="E191" s="310">
        <f t="shared" si="58"/>
        <v>0</v>
      </c>
      <c r="F191" s="375">
        <v>0</v>
      </c>
      <c r="G191" s="375">
        <v>0</v>
      </c>
    </row>
    <row r="192" spans="1:7">
      <c r="A192" s="400">
        <v>41241</v>
      </c>
      <c r="B192" s="298" t="s">
        <v>591</v>
      </c>
      <c r="C192" s="213">
        <v>0</v>
      </c>
      <c r="D192" s="213">
        <v>120000</v>
      </c>
      <c r="E192" s="213">
        <v>0</v>
      </c>
      <c r="F192" s="375">
        <v>0</v>
      </c>
      <c r="G192" s="375">
        <v>0</v>
      </c>
    </row>
    <row r="193" spans="1:7">
      <c r="A193" s="72">
        <v>42</v>
      </c>
      <c r="B193" s="222" t="s">
        <v>148</v>
      </c>
      <c r="C193" s="74">
        <f>SUM(C194+C205+C210+C212+C214)</f>
        <v>219724</v>
      </c>
      <c r="D193" s="74">
        <f>SUM(D194+D205+D210+D212+D214)</f>
        <v>3705000</v>
      </c>
      <c r="E193" s="74">
        <f>SUM(E194+E205+E210+E212+E214)</f>
        <v>49752.350000000006</v>
      </c>
      <c r="F193" s="375">
        <f t="shared" si="50"/>
        <v>22.643111357885353</v>
      </c>
      <c r="G193" s="375">
        <f t="shared" si="51"/>
        <v>1.3428434547908235</v>
      </c>
    </row>
    <row r="194" spans="1:7">
      <c r="A194" s="33">
        <v>421</v>
      </c>
      <c r="B194" s="34" t="s">
        <v>149</v>
      </c>
      <c r="C194" s="35">
        <f>SUM(C195:C198)</f>
        <v>57686</v>
      </c>
      <c r="D194" s="35">
        <f>SUM(D195:D198)</f>
        <v>3680000</v>
      </c>
      <c r="E194" s="35">
        <f>SUM(E195:E198)</f>
        <v>32985.880000000005</v>
      </c>
      <c r="F194" s="375">
        <f t="shared" si="50"/>
        <v>57.181777207641382</v>
      </c>
      <c r="G194" s="375">
        <f t="shared" si="51"/>
        <v>0.89635543478260882</v>
      </c>
    </row>
    <row r="195" spans="1:7">
      <c r="A195" s="14">
        <v>4212</v>
      </c>
      <c r="B195" s="228" t="s">
        <v>667</v>
      </c>
      <c r="C195" s="87">
        <v>0</v>
      </c>
      <c r="D195" s="13">
        <v>900000</v>
      </c>
      <c r="E195" s="13">
        <v>20910.88</v>
      </c>
      <c r="F195" s="375">
        <v>0</v>
      </c>
      <c r="G195" s="375">
        <f t="shared" si="51"/>
        <v>2.3234311111111112</v>
      </c>
    </row>
    <row r="196" spans="1:7">
      <c r="A196" s="14">
        <v>4213101</v>
      </c>
      <c r="B196" s="228" t="s">
        <v>650</v>
      </c>
      <c r="C196" s="87">
        <v>0</v>
      </c>
      <c r="D196" s="13">
        <v>400000</v>
      </c>
      <c r="E196" s="13">
        <v>0</v>
      </c>
      <c r="F196" s="375">
        <v>0</v>
      </c>
      <c r="G196" s="375">
        <f t="shared" ref="G196:G197" si="59">E196/D196*100</f>
        <v>0</v>
      </c>
    </row>
    <row r="197" spans="1:7">
      <c r="A197" s="14">
        <v>4213103</v>
      </c>
      <c r="B197" s="228" t="s">
        <v>651</v>
      </c>
      <c r="C197" s="87">
        <v>0</v>
      </c>
      <c r="D197" s="13">
        <v>30000</v>
      </c>
      <c r="E197" s="13">
        <v>0</v>
      </c>
      <c r="F197" s="375">
        <v>0</v>
      </c>
      <c r="G197" s="375">
        <f t="shared" si="59"/>
        <v>0</v>
      </c>
    </row>
    <row r="198" spans="1:7">
      <c r="A198" s="51">
        <v>4214</v>
      </c>
      <c r="B198" s="208" t="s">
        <v>151</v>
      </c>
      <c r="C198" s="52">
        <f>SUM(C199:C204)</f>
        <v>57686</v>
      </c>
      <c r="D198" s="52">
        <f>SUM(D199:D204)</f>
        <v>2350000</v>
      </c>
      <c r="E198" s="52">
        <f>SUM(E199:E204)</f>
        <v>12075</v>
      </c>
      <c r="F198" s="375">
        <f t="shared" si="50"/>
        <v>20.932288596886593</v>
      </c>
      <c r="G198" s="375">
        <f t="shared" si="51"/>
        <v>0.5138297872340426</v>
      </c>
    </row>
    <row r="199" spans="1:7">
      <c r="A199" s="11">
        <v>421451</v>
      </c>
      <c r="B199" s="12" t="s">
        <v>590</v>
      </c>
      <c r="C199" s="325">
        <v>188</v>
      </c>
      <c r="D199" s="13">
        <v>500000</v>
      </c>
      <c r="E199" s="13">
        <v>200</v>
      </c>
      <c r="F199" s="375">
        <f t="shared" si="50"/>
        <v>106.38297872340425</v>
      </c>
      <c r="G199" s="375">
        <v>0</v>
      </c>
    </row>
    <row r="200" spans="1:7">
      <c r="A200" s="11">
        <v>4214901</v>
      </c>
      <c r="B200" s="12" t="s">
        <v>592</v>
      </c>
      <c r="C200" s="325">
        <v>30386</v>
      </c>
      <c r="D200" s="13">
        <v>20000</v>
      </c>
      <c r="E200" s="13">
        <v>0</v>
      </c>
      <c r="F200" s="375">
        <f t="shared" si="50"/>
        <v>0</v>
      </c>
      <c r="G200" s="375">
        <f t="shared" si="51"/>
        <v>0</v>
      </c>
    </row>
    <row r="201" spans="1:7">
      <c r="A201" s="11">
        <v>4214902</v>
      </c>
      <c r="B201" s="12" t="s">
        <v>152</v>
      </c>
      <c r="C201" s="325">
        <v>15987</v>
      </c>
      <c r="D201" s="13">
        <v>280000</v>
      </c>
      <c r="E201" s="13">
        <v>0</v>
      </c>
      <c r="F201" s="375">
        <f t="shared" si="50"/>
        <v>0</v>
      </c>
      <c r="G201" s="375">
        <f t="shared" si="51"/>
        <v>0</v>
      </c>
    </row>
    <row r="202" spans="1:7">
      <c r="A202" s="11">
        <v>4214908</v>
      </c>
      <c r="B202" s="12" t="s">
        <v>153</v>
      </c>
      <c r="C202" s="325">
        <v>0</v>
      </c>
      <c r="D202" s="13">
        <v>950000</v>
      </c>
      <c r="E202" s="13">
        <v>0</v>
      </c>
      <c r="F202" s="375">
        <v>0</v>
      </c>
      <c r="G202" s="375">
        <f t="shared" si="51"/>
        <v>0</v>
      </c>
    </row>
    <row r="203" spans="1:7">
      <c r="A203" s="11">
        <v>4214909</v>
      </c>
      <c r="B203" s="12" t="s">
        <v>668</v>
      </c>
      <c r="C203" s="325">
        <v>0</v>
      </c>
      <c r="D203" s="13">
        <v>0</v>
      </c>
      <c r="E203" s="13">
        <v>11875</v>
      </c>
      <c r="F203" s="375">
        <v>0</v>
      </c>
      <c r="G203" s="375">
        <v>0</v>
      </c>
    </row>
    <row r="204" spans="1:7">
      <c r="A204" s="11">
        <v>4214910</v>
      </c>
      <c r="B204" s="12" t="s">
        <v>547</v>
      </c>
      <c r="C204" s="325">
        <v>11125</v>
      </c>
      <c r="D204" s="13">
        <v>600000</v>
      </c>
      <c r="E204" s="13">
        <v>0</v>
      </c>
      <c r="F204" s="375">
        <v>0</v>
      </c>
      <c r="G204" s="375">
        <f t="shared" si="51"/>
        <v>0</v>
      </c>
    </row>
    <row r="205" spans="1:7">
      <c r="A205" s="49">
        <v>422</v>
      </c>
      <c r="B205" s="34" t="s">
        <v>154</v>
      </c>
      <c r="C205" s="35">
        <f>SUM(C206:C209)</f>
        <v>125500</v>
      </c>
      <c r="D205" s="35">
        <f>SUM(D206:D209)</f>
        <v>25000</v>
      </c>
      <c r="E205" s="35">
        <f>SUM(E206:E209)</f>
        <v>16766.47</v>
      </c>
      <c r="F205" s="375">
        <f t="shared" si="50"/>
        <v>13.35973705179283</v>
      </c>
      <c r="G205" s="375">
        <f t="shared" si="51"/>
        <v>67.065879999999993</v>
      </c>
    </row>
    <row r="206" spans="1:7">
      <c r="A206" s="212" t="s">
        <v>155</v>
      </c>
      <c r="B206" s="229" t="s">
        <v>156</v>
      </c>
      <c r="C206" s="329">
        <v>0</v>
      </c>
      <c r="D206" s="213">
        <v>0</v>
      </c>
      <c r="E206" s="214">
        <v>0</v>
      </c>
      <c r="F206" s="375">
        <v>0</v>
      </c>
      <c r="G206" s="375">
        <v>0</v>
      </c>
    </row>
    <row r="207" spans="1:7">
      <c r="A207" s="212">
        <v>4221</v>
      </c>
      <c r="B207" s="229" t="s">
        <v>669</v>
      </c>
      <c r="C207" s="329">
        <v>0</v>
      </c>
      <c r="D207" s="213">
        <v>0</v>
      </c>
      <c r="E207" s="214">
        <v>2863.72</v>
      </c>
      <c r="F207" s="375">
        <v>0</v>
      </c>
      <c r="G207" s="375">
        <v>0</v>
      </c>
    </row>
    <row r="208" spans="1:7">
      <c r="A208" s="14">
        <v>4223</v>
      </c>
      <c r="B208" s="12" t="s">
        <v>157</v>
      </c>
      <c r="C208" s="325">
        <v>0</v>
      </c>
      <c r="D208" s="13">
        <v>0</v>
      </c>
      <c r="E208" s="13">
        <v>0</v>
      </c>
      <c r="F208" s="375">
        <v>0</v>
      </c>
      <c r="G208" s="375">
        <v>0</v>
      </c>
    </row>
    <row r="209" spans="1:7">
      <c r="A209" s="14">
        <v>4227</v>
      </c>
      <c r="B209" s="12" t="s">
        <v>158</v>
      </c>
      <c r="C209" s="325">
        <v>125500</v>
      </c>
      <c r="D209" s="13">
        <v>25000</v>
      </c>
      <c r="E209" s="13">
        <v>13902.75</v>
      </c>
      <c r="F209" s="375">
        <f t="shared" si="50"/>
        <v>11.077888446215139</v>
      </c>
      <c r="G209" s="375">
        <f t="shared" si="51"/>
        <v>55.610999999999997</v>
      </c>
    </row>
    <row r="210" spans="1:7">
      <c r="A210" s="207">
        <v>423</v>
      </c>
      <c r="B210" s="208" t="s">
        <v>159</v>
      </c>
      <c r="C210" s="40">
        <f>SUM(C211)</f>
        <v>0</v>
      </c>
      <c r="D210" s="40">
        <f t="shared" ref="D210:E210" si="60">SUM(D211)</f>
        <v>0</v>
      </c>
      <c r="E210" s="40">
        <f t="shared" si="60"/>
        <v>0</v>
      </c>
      <c r="F210" s="375">
        <v>0</v>
      </c>
      <c r="G210" s="375">
        <v>0</v>
      </c>
    </row>
    <row r="211" spans="1:7">
      <c r="A211" s="14">
        <v>4231</v>
      </c>
      <c r="B211" s="12" t="s">
        <v>160</v>
      </c>
      <c r="C211" s="13">
        <v>0</v>
      </c>
      <c r="D211" s="13">
        <v>0</v>
      </c>
      <c r="E211" s="13">
        <v>0</v>
      </c>
      <c r="F211" s="375">
        <v>0</v>
      </c>
      <c r="G211" s="375">
        <v>0</v>
      </c>
    </row>
    <row r="212" spans="1:7">
      <c r="A212" s="49">
        <v>424</v>
      </c>
      <c r="B212" s="34" t="s">
        <v>161</v>
      </c>
      <c r="C212" s="35">
        <f>SUM(C213)</f>
        <v>16538</v>
      </c>
      <c r="D212" s="35">
        <f t="shared" ref="D212:E212" si="61">SUM(D213)</f>
        <v>0</v>
      </c>
      <c r="E212" s="35">
        <f t="shared" si="61"/>
        <v>0</v>
      </c>
      <c r="F212" s="375">
        <f t="shared" si="50"/>
        <v>0</v>
      </c>
      <c r="G212" s="375">
        <v>0</v>
      </c>
    </row>
    <row r="213" spans="1:7">
      <c r="A213" s="14">
        <v>4241</v>
      </c>
      <c r="B213" s="12" t="s">
        <v>162</v>
      </c>
      <c r="C213" s="13">
        <v>16538</v>
      </c>
      <c r="D213" s="13">
        <v>0</v>
      </c>
      <c r="E213" s="13">
        <v>0</v>
      </c>
      <c r="F213" s="375">
        <f t="shared" si="50"/>
        <v>0</v>
      </c>
      <c r="G213" s="375">
        <v>0</v>
      </c>
    </row>
    <row r="214" spans="1:7">
      <c r="A214" s="398">
        <v>426</v>
      </c>
      <c r="B214" s="401" t="s">
        <v>163</v>
      </c>
      <c r="C214" s="310">
        <f>SUM(C215)</f>
        <v>20000</v>
      </c>
      <c r="D214" s="310">
        <f t="shared" ref="D214:E214" si="62">SUM(D215)</f>
        <v>0</v>
      </c>
      <c r="E214" s="310">
        <f t="shared" si="62"/>
        <v>0</v>
      </c>
      <c r="F214" s="375">
        <v>0</v>
      </c>
      <c r="G214" s="375">
        <v>0</v>
      </c>
    </row>
    <row r="215" spans="1:7">
      <c r="A215" s="212">
        <v>42637</v>
      </c>
      <c r="B215" s="298" t="s">
        <v>593</v>
      </c>
      <c r="C215" s="213">
        <v>20000</v>
      </c>
      <c r="D215" s="213">
        <v>0</v>
      </c>
      <c r="E215" s="213">
        <v>0</v>
      </c>
      <c r="F215" s="375">
        <v>0</v>
      </c>
      <c r="G215" s="375">
        <v>0</v>
      </c>
    </row>
    <row r="216" spans="1:7">
      <c r="A216" s="72">
        <v>45</v>
      </c>
      <c r="B216" s="222" t="s">
        <v>164</v>
      </c>
      <c r="C216" s="74">
        <f>SUM(C217)</f>
        <v>0</v>
      </c>
      <c r="D216" s="74">
        <f t="shared" ref="D216:E217" si="63">SUM(D217)</f>
        <v>500</v>
      </c>
      <c r="E216" s="74">
        <f t="shared" si="63"/>
        <v>0</v>
      </c>
      <c r="F216" s="375">
        <v>0</v>
      </c>
      <c r="G216" s="375">
        <f t="shared" si="51"/>
        <v>0</v>
      </c>
    </row>
    <row r="217" spans="1:7">
      <c r="A217" s="53">
        <v>451</v>
      </c>
      <c r="B217" s="34" t="s">
        <v>165</v>
      </c>
      <c r="C217" s="30">
        <f>SUM(C218)</f>
        <v>0</v>
      </c>
      <c r="D217" s="30">
        <f t="shared" si="63"/>
        <v>500</v>
      </c>
      <c r="E217" s="30">
        <f t="shared" si="63"/>
        <v>0</v>
      </c>
      <c r="F217" s="375">
        <v>0</v>
      </c>
      <c r="G217" s="375">
        <f t="shared" si="51"/>
        <v>0</v>
      </c>
    </row>
    <row r="218" spans="1:7">
      <c r="A218" s="7">
        <v>4511</v>
      </c>
      <c r="B218" s="12" t="s">
        <v>166</v>
      </c>
      <c r="C218" s="8">
        <v>0</v>
      </c>
      <c r="D218" s="8">
        <v>500</v>
      </c>
      <c r="E218" s="13">
        <v>0</v>
      </c>
      <c r="F218" s="375">
        <v>0</v>
      </c>
      <c r="G218" s="375">
        <f t="shared" si="51"/>
        <v>0</v>
      </c>
    </row>
    <row r="219" spans="1:7">
      <c r="A219" s="42">
        <v>5</v>
      </c>
      <c r="B219" s="226" t="s">
        <v>167</v>
      </c>
      <c r="C219" s="43">
        <f>SUM(C220)</f>
        <v>0</v>
      </c>
      <c r="D219" s="43">
        <f t="shared" ref="D219:E221" si="64">SUM(D220)</f>
        <v>400000</v>
      </c>
      <c r="E219" s="43">
        <f t="shared" si="64"/>
        <v>0</v>
      </c>
      <c r="F219" s="375">
        <v>0</v>
      </c>
      <c r="G219" s="375">
        <f t="shared" si="51"/>
        <v>0</v>
      </c>
    </row>
    <row r="220" spans="1:7">
      <c r="A220" s="72">
        <v>54</v>
      </c>
      <c r="B220" s="222" t="s">
        <v>168</v>
      </c>
      <c r="C220" s="74">
        <f>SUM(C221)</f>
        <v>0</v>
      </c>
      <c r="D220" s="74">
        <f t="shared" si="64"/>
        <v>400000</v>
      </c>
      <c r="E220" s="74">
        <f t="shared" si="64"/>
        <v>0</v>
      </c>
      <c r="F220" s="375">
        <v>0</v>
      </c>
      <c r="G220" s="375">
        <f t="shared" si="51"/>
        <v>0</v>
      </c>
    </row>
    <row r="221" spans="1:7">
      <c r="A221" s="50">
        <v>542</v>
      </c>
      <c r="B221" s="227" t="s">
        <v>168</v>
      </c>
      <c r="C221" s="41">
        <f>SUM(C222)</f>
        <v>0</v>
      </c>
      <c r="D221" s="41">
        <f t="shared" si="64"/>
        <v>400000</v>
      </c>
      <c r="E221" s="41">
        <f t="shared" si="64"/>
        <v>0</v>
      </c>
      <c r="F221" s="375">
        <v>0</v>
      </c>
      <c r="G221" s="375">
        <f t="shared" si="51"/>
        <v>0</v>
      </c>
    </row>
    <row r="222" spans="1:7">
      <c r="A222" s="7">
        <v>542</v>
      </c>
      <c r="B222" s="228" t="s">
        <v>169</v>
      </c>
      <c r="C222" s="87">
        <v>0</v>
      </c>
      <c r="D222" s="8">
        <v>400000</v>
      </c>
      <c r="E222" s="13">
        <v>0</v>
      </c>
      <c r="F222" s="375">
        <v>0</v>
      </c>
      <c r="G222" s="375">
        <f t="shared" si="51"/>
        <v>0</v>
      </c>
    </row>
    <row r="223" spans="1:7">
      <c r="A223" s="123">
        <v>9</v>
      </c>
      <c r="B223" s="230" t="s">
        <v>227</v>
      </c>
      <c r="C223" s="127">
        <f>SUM(C224)</f>
        <v>0</v>
      </c>
      <c r="D223" s="127">
        <f>D225</f>
        <v>87580</v>
      </c>
      <c r="E223" s="127">
        <f t="shared" ref="D223:E224" si="65">SUM(E224)</f>
        <v>0</v>
      </c>
      <c r="F223" s="287">
        <v>0</v>
      </c>
      <c r="G223" s="287">
        <f t="shared" si="51"/>
        <v>0</v>
      </c>
    </row>
    <row r="224" spans="1:7">
      <c r="A224" s="125">
        <v>92</v>
      </c>
      <c r="B224" s="231" t="s">
        <v>500</v>
      </c>
      <c r="C224" s="126">
        <f>SUM(C225)</f>
        <v>0</v>
      </c>
      <c r="D224" s="126">
        <f t="shared" si="65"/>
        <v>87580</v>
      </c>
      <c r="E224" s="126">
        <f t="shared" si="65"/>
        <v>0</v>
      </c>
      <c r="F224" s="287">
        <v>0</v>
      </c>
      <c r="G224" s="287">
        <f t="shared" si="51"/>
        <v>0</v>
      </c>
    </row>
    <row r="225" spans="1:7">
      <c r="A225" s="120">
        <v>9221</v>
      </c>
      <c r="B225" s="232" t="s">
        <v>594</v>
      </c>
      <c r="C225" s="98"/>
      <c r="D225" s="140">
        <v>87580</v>
      </c>
      <c r="E225" s="98"/>
      <c r="F225" s="287">
        <v>0</v>
      </c>
      <c r="G225" s="287">
        <f t="shared" si="51"/>
        <v>0</v>
      </c>
    </row>
    <row r="226" spans="1:7">
      <c r="A226" s="427" t="s">
        <v>170</v>
      </c>
      <c r="B226" s="427"/>
      <c r="C226" s="427"/>
      <c r="D226" s="427"/>
      <c r="E226" s="427"/>
      <c r="F226" s="427"/>
      <c r="G226" s="427"/>
    </row>
    <row r="227" spans="1:7" ht="16.5" thickBot="1">
      <c r="A227" s="439" t="s">
        <v>171</v>
      </c>
      <c r="B227" s="439"/>
      <c r="C227" s="439"/>
      <c r="D227" s="439"/>
      <c r="E227" s="439"/>
      <c r="F227" s="439"/>
      <c r="G227" s="439"/>
    </row>
    <row r="228" spans="1:7" ht="23.25" thickBot="1">
      <c r="A228" s="66" t="s">
        <v>172</v>
      </c>
      <c r="B228" s="110"/>
      <c r="C228" s="109"/>
      <c r="D228" s="44"/>
      <c r="E228" s="44"/>
      <c r="F228" s="369"/>
      <c r="G228" s="369"/>
    </row>
    <row r="229" spans="1:7" ht="19.5" thickBot="1">
      <c r="A229" s="67" t="s">
        <v>173</v>
      </c>
      <c r="B229" s="111"/>
      <c r="C229" s="112">
        <f>SUM(C232)</f>
        <v>0</v>
      </c>
      <c r="D229" s="112">
        <f t="shared" ref="D229:E229" si="66">SUM(D232)</f>
        <v>400000</v>
      </c>
      <c r="E229" s="112">
        <f t="shared" si="66"/>
        <v>0</v>
      </c>
      <c r="F229" s="371">
        <v>0</v>
      </c>
      <c r="G229" s="372">
        <f>E229/D229*100</f>
        <v>0</v>
      </c>
    </row>
    <row r="230" spans="1:7" ht="15.75" thickBot="1">
      <c r="A230" s="2"/>
      <c r="B230" s="1"/>
      <c r="C230" s="1"/>
      <c r="D230" s="1"/>
      <c r="E230" s="1"/>
      <c r="F230" s="373"/>
      <c r="G230" s="373"/>
    </row>
    <row r="231" spans="1:7" ht="36" customHeight="1" thickBot="1">
      <c r="A231" s="60" t="s">
        <v>20</v>
      </c>
      <c r="B231" s="61" t="s">
        <v>21</v>
      </c>
      <c r="C231" s="206" t="s">
        <v>643</v>
      </c>
      <c r="D231" s="206" t="s">
        <v>644</v>
      </c>
      <c r="E231" s="95" t="s">
        <v>645</v>
      </c>
      <c r="F231" s="374" t="s">
        <v>586</v>
      </c>
      <c r="G231" s="374" t="s">
        <v>587</v>
      </c>
    </row>
    <row r="232" spans="1:7" ht="15.75" thickTop="1">
      <c r="A232" s="64">
        <v>8</v>
      </c>
      <c r="B232" s="304" t="s">
        <v>174</v>
      </c>
      <c r="C232" s="43">
        <f>SUM(C233)</f>
        <v>0</v>
      </c>
      <c r="D232" s="43">
        <f t="shared" ref="D232:E234" si="67">SUM(D233)</f>
        <v>400000</v>
      </c>
      <c r="E232" s="43">
        <f t="shared" si="67"/>
        <v>0</v>
      </c>
      <c r="F232" s="377">
        <v>0</v>
      </c>
      <c r="G232" s="377">
        <f>E232/D232*100</f>
        <v>0</v>
      </c>
    </row>
    <row r="233" spans="1:7">
      <c r="A233" s="72">
        <v>84</v>
      </c>
      <c r="B233" s="73"/>
      <c r="C233" s="74">
        <f>SUM(C234)</f>
        <v>0</v>
      </c>
      <c r="D233" s="74">
        <f t="shared" si="67"/>
        <v>400000</v>
      </c>
      <c r="E233" s="74">
        <f t="shared" si="67"/>
        <v>0</v>
      </c>
      <c r="F233" s="377">
        <v>0</v>
      </c>
      <c r="G233" s="377">
        <f t="shared" ref="G233:G235" si="68">E233/D233*100</f>
        <v>0</v>
      </c>
    </row>
    <row r="234" spans="1:7">
      <c r="A234" s="37">
        <v>844</v>
      </c>
      <c r="B234" s="38" t="s">
        <v>175</v>
      </c>
      <c r="C234" s="39">
        <f>SUM(C235)</f>
        <v>0</v>
      </c>
      <c r="D234" s="39">
        <f t="shared" si="67"/>
        <v>400000</v>
      </c>
      <c r="E234" s="39">
        <f t="shared" si="67"/>
        <v>0</v>
      </c>
      <c r="F234" s="377">
        <v>0</v>
      </c>
      <c r="G234" s="377">
        <f t="shared" si="68"/>
        <v>0</v>
      </c>
    </row>
    <row r="235" spans="1:7">
      <c r="A235" s="11">
        <v>8443</v>
      </c>
      <c r="B235" s="12" t="s">
        <v>176</v>
      </c>
      <c r="C235" s="13">
        <v>0</v>
      </c>
      <c r="D235" s="13">
        <v>400000</v>
      </c>
      <c r="E235" s="13">
        <v>0</v>
      </c>
      <c r="F235" s="377">
        <v>0</v>
      </c>
      <c r="G235" s="377">
        <f t="shared" si="68"/>
        <v>0</v>
      </c>
    </row>
    <row r="236" spans="1:7" ht="15.75" thickBot="1">
      <c r="A236" s="5"/>
      <c r="B236" s="3"/>
      <c r="C236" s="3"/>
      <c r="D236" s="4"/>
      <c r="E236" s="4"/>
      <c r="F236" s="376"/>
      <c r="G236" s="376"/>
    </row>
    <row r="237" spans="1:7" ht="23.25" thickBot="1">
      <c r="A237" s="66" t="s">
        <v>177</v>
      </c>
      <c r="B237" s="110"/>
      <c r="C237" s="109"/>
      <c r="D237" s="44"/>
      <c r="E237" s="44"/>
      <c r="F237" s="369"/>
      <c r="G237" s="369"/>
    </row>
    <row r="238" spans="1:7" ht="19.5" thickBot="1">
      <c r="A238" s="67" t="s">
        <v>178</v>
      </c>
      <c r="B238" s="111"/>
      <c r="C238" s="112">
        <f>SUM(C241)</f>
        <v>0</v>
      </c>
      <c r="D238" s="112">
        <f t="shared" ref="D238:E238" si="69">SUM(D241)</f>
        <v>400000</v>
      </c>
      <c r="E238" s="112">
        <f t="shared" si="69"/>
        <v>0</v>
      </c>
      <c r="F238" s="371">
        <v>0</v>
      </c>
      <c r="G238" s="372">
        <f>E238/D238*100</f>
        <v>0</v>
      </c>
    </row>
    <row r="239" spans="1:7" ht="74.25" customHeight="1" thickBot="1">
      <c r="A239" s="2"/>
      <c r="B239" s="1"/>
      <c r="C239" s="1"/>
      <c r="D239" s="1"/>
      <c r="E239" s="1"/>
      <c r="F239" s="373"/>
      <c r="G239" s="373"/>
    </row>
    <row r="240" spans="1:7" ht="72.75" thickBot="1">
      <c r="A240" s="60" t="s">
        <v>20</v>
      </c>
      <c r="B240" s="61" t="s">
        <v>21</v>
      </c>
      <c r="C240" s="206" t="s">
        <v>643</v>
      </c>
      <c r="D240" s="206" t="s">
        <v>644</v>
      </c>
      <c r="E240" s="95" t="s">
        <v>645</v>
      </c>
      <c r="F240" s="374" t="s">
        <v>586</v>
      </c>
      <c r="G240" s="374" t="s">
        <v>587</v>
      </c>
    </row>
    <row r="241" spans="1:9" ht="15.75" thickTop="1">
      <c r="A241" s="46">
        <v>5</v>
      </c>
      <c r="B241" s="47" t="s">
        <v>179</v>
      </c>
      <c r="C241" s="48">
        <f>SUM(C242)</f>
        <v>0</v>
      </c>
      <c r="D241" s="48">
        <f t="shared" ref="D241:E243" si="70">SUM(D242)</f>
        <v>400000</v>
      </c>
      <c r="E241" s="48">
        <f t="shared" si="70"/>
        <v>0</v>
      </c>
      <c r="F241" s="378">
        <v>0</v>
      </c>
      <c r="G241" s="378">
        <f>E241/D241*100</f>
        <v>0</v>
      </c>
    </row>
    <row r="242" spans="1:9">
      <c r="A242" s="69">
        <v>54</v>
      </c>
      <c r="B242" s="70" t="s">
        <v>180</v>
      </c>
      <c r="C242" s="71">
        <f>SUM(C243)</f>
        <v>0</v>
      </c>
      <c r="D242" s="71">
        <f t="shared" si="70"/>
        <v>400000</v>
      </c>
      <c r="E242" s="71">
        <f t="shared" si="70"/>
        <v>0</v>
      </c>
      <c r="F242" s="378">
        <v>0</v>
      </c>
      <c r="G242" s="378">
        <f t="shared" ref="G242:G244" si="71">E242/D242*100</f>
        <v>0</v>
      </c>
    </row>
    <row r="243" spans="1:9">
      <c r="A243" s="54">
        <v>542</v>
      </c>
      <c r="B243" s="55" t="s">
        <v>168</v>
      </c>
      <c r="C243" s="56">
        <f>SUM(C244)</f>
        <v>0</v>
      </c>
      <c r="D243" s="56">
        <f t="shared" si="70"/>
        <v>400000</v>
      </c>
      <c r="E243" s="56">
        <f t="shared" si="70"/>
        <v>0</v>
      </c>
      <c r="F243" s="378">
        <v>0</v>
      </c>
      <c r="G243" s="378">
        <f t="shared" si="71"/>
        <v>0</v>
      </c>
    </row>
    <row r="244" spans="1:9">
      <c r="A244" s="17">
        <v>5421</v>
      </c>
      <c r="B244" s="16" t="s">
        <v>168</v>
      </c>
      <c r="C244" s="19">
        <v>0</v>
      </c>
      <c r="D244" s="19">
        <v>400000</v>
      </c>
      <c r="E244" s="19">
        <v>0</v>
      </c>
      <c r="F244" s="378">
        <v>0</v>
      </c>
      <c r="G244" s="378">
        <f t="shared" si="71"/>
        <v>0</v>
      </c>
    </row>
    <row r="245" spans="1:9">
      <c r="A245" s="438" t="s">
        <v>181</v>
      </c>
      <c r="B245" s="438"/>
      <c r="C245" s="438"/>
      <c r="D245" s="438"/>
      <c r="E245" s="438"/>
      <c r="F245" s="438"/>
      <c r="G245" s="438"/>
    </row>
    <row r="246" spans="1:9">
      <c r="A246" s="430" t="s">
        <v>182</v>
      </c>
      <c r="B246" s="430"/>
      <c r="C246" s="430"/>
      <c r="D246" s="430"/>
      <c r="E246" s="430"/>
      <c r="F246" s="430"/>
      <c r="G246" s="430"/>
    </row>
    <row r="247" spans="1:9">
      <c r="A247" s="103" t="s">
        <v>183</v>
      </c>
      <c r="B247" s="107"/>
      <c r="C247" s="107"/>
      <c r="D247" s="107"/>
      <c r="E247" s="107"/>
      <c r="F247" s="363"/>
      <c r="G247" s="363"/>
    </row>
    <row r="248" spans="1:9" ht="15.75" thickBot="1">
      <c r="A248" s="103"/>
      <c r="B248" s="107"/>
      <c r="C248" s="107"/>
      <c r="D248" s="107"/>
      <c r="E248" s="107"/>
      <c r="F248" s="363"/>
      <c r="G248" s="363"/>
    </row>
    <row r="249" spans="1:9" ht="15.75" thickBot="1">
      <c r="A249" s="441" t="s">
        <v>184</v>
      </c>
      <c r="B249" s="442"/>
      <c r="C249" s="115">
        <f>SUM(C252+C305+C310)</f>
        <v>1811029</v>
      </c>
      <c r="D249" s="115">
        <f>SUM(D252+D305+D310)</f>
        <v>4796315</v>
      </c>
      <c r="E249" s="115">
        <f>SUM(E252+E305+E310)</f>
        <v>1943651.7000000002</v>
      </c>
      <c r="F249" s="379">
        <f>E249/C249*100</f>
        <v>107.32305777544148</v>
      </c>
      <c r="G249" s="380">
        <f>E249/D249*100</f>
        <v>40.523854250606981</v>
      </c>
    </row>
    <row r="250" spans="1:9" ht="15.75" thickBot="1">
      <c r="A250" s="22"/>
      <c r="B250" s="108"/>
      <c r="C250" s="23"/>
      <c r="D250" s="23"/>
      <c r="E250" s="23"/>
      <c r="F250" s="376"/>
      <c r="G250" s="376"/>
    </row>
    <row r="251" spans="1:9" ht="72.75" thickBot="1">
      <c r="A251" s="116" t="s">
        <v>20</v>
      </c>
      <c r="B251" s="117" t="s">
        <v>21</v>
      </c>
      <c r="C251" s="206" t="s">
        <v>643</v>
      </c>
      <c r="D251" s="206" t="s">
        <v>644</v>
      </c>
      <c r="E251" s="95" t="s">
        <v>645</v>
      </c>
      <c r="F251" s="374" t="s">
        <v>586</v>
      </c>
      <c r="G251" s="374" t="s">
        <v>587</v>
      </c>
    </row>
    <row r="252" spans="1:9">
      <c r="A252" s="122">
        <v>6</v>
      </c>
      <c r="B252" s="230" t="s">
        <v>22</v>
      </c>
      <c r="C252" s="127">
        <f>SUM(C253+C266+C274+C287+C297+C303)</f>
        <v>1749777</v>
      </c>
      <c r="D252" s="127">
        <f>SUM(D253+D266+D274+D287+D297+D303)</f>
        <v>4295215</v>
      </c>
      <c r="E252" s="127">
        <f>SUM(E253+E266+E274+E287+E297+E303)</f>
        <v>1932083.1400000001</v>
      </c>
      <c r="F252" s="287">
        <f>E252/C252*100</f>
        <v>110.41882136980885</v>
      </c>
      <c r="G252" s="287">
        <f>E252/D252*100</f>
        <v>44.982221844540966</v>
      </c>
      <c r="H252" s="338">
        <f>SUM(D254:D259)</f>
        <v>197615</v>
      </c>
      <c r="I252" s="338">
        <f>SUM(E254:E259)</f>
        <v>396526.57000000007</v>
      </c>
    </row>
    <row r="253" spans="1:9">
      <c r="A253" s="124">
        <v>61</v>
      </c>
      <c r="B253" s="231" t="s">
        <v>23</v>
      </c>
      <c r="C253" s="126">
        <f>SUM(C254:C265)</f>
        <v>319793</v>
      </c>
      <c r="D253" s="126">
        <f t="shared" ref="D253:E253" si="72">SUM(D254:D265)</f>
        <v>242615</v>
      </c>
      <c r="E253" s="126">
        <f t="shared" si="72"/>
        <v>446500.26000000007</v>
      </c>
      <c r="F253" s="287">
        <f t="shared" ref="F253:F307" si="73">E253/C253*100</f>
        <v>139.62164900419961</v>
      </c>
      <c r="G253" s="287">
        <f t="shared" ref="G253:G312" si="74">E253/D253*100</f>
        <v>184.03654349483753</v>
      </c>
    </row>
    <row r="254" spans="1:9">
      <c r="A254" s="118" t="s">
        <v>185</v>
      </c>
      <c r="B254" s="232" t="s">
        <v>186</v>
      </c>
      <c r="C254" s="330">
        <v>282745</v>
      </c>
      <c r="D254" s="330">
        <v>87615</v>
      </c>
      <c r="E254" s="19">
        <v>361648.09</v>
      </c>
      <c r="F254" s="287">
        <f t="shared" si="73"/>
        <v>127.90609559850749</v>
      </c>
      <c r="G254" s="287">
        <f t="shared" si="74"/>
        <v>412.76960566113115</v>
      </c>
    </row>
    <row r="255" spans="1:9">
      <c r="A255" s="118" t="s">
        <v>187</v>
      </c>
      <c r="B255" s="232" t="s">
        <v>188</v>
      </c>
      <c r="C255" s="330">
        <v>13832</v>
      </c>
      <c r="D255" s="330">
        <v>32000</v>
      </c>
      <c r="E255" s="19">
        <v>10003.26</v>
      </c>
      <c r="F255" s="287">
        <f t="shared" si="73"/>
        <v>72.319693464430316</v>
      </c>
      <c r="G255" s="287">
        <f t="shared" si="74"/>
        <v>31.260187500000004</v>
      </c>
    </row>
    <row r="256" spans="1:9">
      <c r="A256" s="119" t="s">
        <v>189</v>
      </c>
      <c r="B256" s="232" t="s">
        <v>190</v>
      </c>
      <c r="C256" s="330">
        <v>11926</v>
      </c>
      <c r="D256" s="330">
        <v>17000</v>
      </c>
      <c r="E256" s="19">
        <v>9650.3700000000008</v>
      </c>
      <c r="F256" s="287">
        <f t="shared" si="73"/>
        <v>80.918748951869873</v>
      </c>
      <c r="G256" s="287">
        <f t="shared" si="74"/>
        <v>56.766882352941181</v>
      </c>
    </row>
    <row r="257" spans="1:9">
      <c r="A257" s="119" t="s">
        <v>191</v>
      </c>
      <c r="B257" s="232" t="s">
        <v>192</v>
      </c>
      <c r="C257" s="330">
        <v>1527</v>
      </c>
      <c r="D257" s="330">
        <v>1000</v>
      </c>
      <c r="E257" s="19">
        <v>7708.62</v>
      </c>
      <c r="F257" s="287">
        <f t="shared" si="73"/>
        <v>504.8212180746562</v>
      </c>
      <c r="G257" s="287">
        <f t="shared" si="74"/>
        <v>770.86199999999997</v>
      </c>
    </row>
    <row r="258" spans="1:9">
      <c r="A258" s="119" t="s">
        <v>193</v>
      </c>
      <c r="B258" s="232" t="s">
        <v>194</v>
      </c>
      <c r="C258" s="330">
        <v>0</v>
      </c>
      <c r="D258" s="330">
        <v>35000</v>
      </c>
      <c r="E258" s="19">
        <v>5321.21</v>
      </c>
      <c r="F258" s="287">
        <v>0</v>
      </c>
      <c r="G258" s="287">
        <f t="shared" si="74"/>
        <v>15.203457142857143</v>
      </c>
    </row>
    <row r="259" spans="1:9" ht="24.75">
      <c r="A259" s="119" t="s">
        <v>195</v>
      </c>
      <c r="B259" s="305" t="s">
        <v>196</v>
      </c>
      <c r="C259" s="330">
        <v>2612</v>
      </c>
      <c r="D259" s="330">
        <v>25000</v>
      </c>
      <c r="E259" s="19">
        <v>2195.02</v>
      </c>
      <c r="F259" s="287">
        <v>0</v>
      </c>
      <c r="G259" s="287">
        <f t="shared" si="74"/>
        <v>8.7800799999999999</v>
      </c>
      <c r="H259" s="338">
        <f>SUM(D260:D262)</f>
        <v>15000</v>
      </c>
      <c r="I259" s="338">
        <f>SUM(E260:E262)</f>
        <v>29597.99</v>
      </c>
    </row>
    <row r="260" spans="1:9">
      <c r="A260" s="120">
        <v>61315</v>
      </c>
      <c r="B260" s="232" t="s">
        <v>197</v>
      </c>
      <c r="C260" s="330">
        <v>770</v>
      </c>
      <c r="D260" s="19">
        <v>2500</v>
      </c>
      <c r="E260" s="19">
        <v>0</v>
      </c>
      <c r="F260" s="287">
        <v>0</v>
      </c>
      <c r="G260" s="287">
        <f t="shared" si="74"/>
        <v>0</v>
      </c>
    </row>
    <row r="261" spans="1:9">
      <c r="A261" s="120">
        <v>61341</v>
      </c>
      <c r="B261" s="232" t="s">
        <v>198</v>
      </c>
      <c r="C261" s="330">
        <v>1810</v>
      </c>
      <c r="D261" s="19">
        <v>10000</v>
      </c>
      <c r="E261" s="19">
        <v>29597.99</v>
      </c>
      <c r="F261" s="287">
        <f t="shared" si="73"/>
        <v>1635.2480662983428</v>
      </c>
      <c r="G261" s="287">
        <f t="shared" si="74"/>
        <v>295.97990000000004</v>
      </c>
    </row>
    <row r="262" spans="1:9">
      <c r="A262" s="120">
        <v>61342</v>
      </c>
      <c r="B262" s="232" t="s">
        <v>199</v>
      </c>
      <c r="C262" s="330">
        <v>0</v>
      </c>
      <c r="D262" s="19">
        <v>2500</v>
      </c>
      <c r="E262" s="19">
        <v>0</v>
      </c>
      <c r="F262" s="287">
        <v>0</v>
      </c>
      <c r="G262" s="287">
        <f t="shared" si="74"/>
        <v>0</v>
      </c>
      <c r="H262" s="338">
        <f>SUM(D263:D264)</f>
        <v>30000</v>
      </c>
      <c r="I262" s="338">
        <f>SUM(E263:E264)</f>
        <v>20375.7</v>
      </c>
    </row>
    <row r="263" spans="1:9">
      <c r="A263" s="120">
        <v>61424</v>
      </c>
      <c r="B263" s="232" t="s">
        <v>200</v>
      </c>
      <c r="C263" s="330">
        <v>2015</v>
      </c>
      <c r="D263" s="19">
        <v>15000</v>
      </c>
      <c r="E263" s="19">
        <v>15819.67</v>
      </c>
      <c r="F263" s="287">
        <f t="shared" si="73"/>
        <v>785.09528535980144</v>
      </c>
      <c r="G263" s="287">
        <f t="shared" si="74"/>
        <v>105.46446666666667</v>
      </c>
    </row>
    <row r="264" spans="1:9">
      <c r="A264" s="120">
        <v>61453</v>
      </c>
      <c r="B264" s="232" t="s">
        <v>201</v>
      </c>
      <c r="C264" s="330">
        <v>2294</v>
      </c>
      <c r="D264" s="19">
        <v>15000</v>
      </c>
      <c r="E264" s="19">
        <v>4556.03</v>
      </c>
      <c r="F264" s="287">
        <f t="shared" si="73"/>
        <v>198.60636442894506</v>
      </c>
      <c r="G264" s="287">
        <f t="shared" si="74"/>
        <v>30.373533333333331</v>
      </c>
    </row>
    <row r="265" spans="1:9">
      <c r="A265" s="120">
        <v>61639</v>
      </c>
      <c r="B265" s="232" t="s">
        <v>608</v>
      </c>
      <c r="C265" s="330">
        <v>262</v>
      </c>
      <c r="D265" s="19">
        <v>0</v>
      </c>
      <c r="E265" s="19">
        <v>0</v>
      </c>
      <c r="F265" s="287">
        <v>0</v>
      </c>
      <c r="G265" s="287">
        <v>0</v>
      </c>
    </row>
    <row r="266" spans="1:9">
      <c r="A266" s="124">
        <v>63</v>
      </c>
      <c r="B266" s="231" t="s">
        <v>202</v>
      </c>
      <c r="C266" s="126">
        <f>SUM(C267:C273)</f>
        <v>779938</v>
      </c>
      <c r="D266" s="126">
        <f t="shared" ref="D266:E266" si="75">SUM(D267:D273)</f>
        <v>3135700</v>
      </c>
      <c r="E266" s="126">
        <f t="shared" si="75"/>
        <v>792504.56</v>
      </c>
      <c r="F266" s="287">
        <f t="shared" si="73"/>
        <v>101.61122550766856</v>
      </c>
      <c r="G266" s="287">
        <f t="shared" si="74"/>
        <v>25.273609082501519</v>
      </c>
      <c r="H266" s="338">
        <f>SUM(D267:D268)</f>
        <v>720000</v>
      </c>
      <c r="I266" s="338">
        <f>SUM(E267:E268)</f>
        <v>595046</v>
      </c>
    </row>
    <row r="267" spans="1:9">
      <c r="A267" s="121">
        <v>63311</v>
      </c>
      <c r="B267" s="232" t="s">
        <v>203</v>
      </c>
      <c r="C267" s="330">
        <v>477584</v>
      </c>
      <c r="D267" s="19">
        <v>710000</v>
      </c>
      <c r="E267" s="19">
        <v>595046</v>
      </c>
      <c r="F267" s="287">
        <f t="shared" si="73"/>
        <v>124.59504506013602</v>
      </c>
      <c r="G267" s="287">
        <f t="shared" si="74"/>
        <v>83.809295774647879</v>
      </c>
    </row>
    <row r="268" spans="1:9">
      <c r="A268" s="121">
        <v>63312</v>
      </c>
      <c r="B268" s="232" t="s">
        <v>204</v>
      </c>
      <c r="C268" s="330">
        <v>0</v>
      </c>
      <c r="D268" s="19">
        <v>10000</v>
      </c>
      <c r="E268" s="19">
        <v>0</v>
      </c>
      <c r="F268" s="287">
        <v>0</v>
      </c>
      <c r="G268" s="287">
        <f t="shared" si="74"/>
        <v>0</v>
      </c>
      <c r="H268" s="338">
        <f>SUM(D269:D270)</f>
        <v>449200</v>
      </c>
      <c r="I268" s="338">
        <f>SUM(E269:E270)</f>
        <v>0</v>
      </c>
    </row>
    <row r="269" spans="1:9">
      <c r="A269" s="120">
        <v>63321</v>
      </c>
      <c r="B269" s="232" t="s">
        <v>205</v>
      </c>
      <c r="C269" s="330">
        <v>14400</v>
      </c>
      <c r="D269" s="19">
        <v>379200</v>
      </c>
      <c r="E269" s="19">
        <v>0</v>
      </c>
      <c r="F269" s="287">
        <f t="shared" si="73"/>
        <v>0</v>
      </c>
      <c r="G269" s="287">
        <f t="shared" si="74"/>
        <v>0</v>
      </c>
    </row>
    <row r="270" spans="1:9">
      <c r="A270" s="120">
        <v>63322</v>
      </c>
      <c r="B270" s="232" t="s">
        <v>206</v>
      </c>
      <c r="C270" s="330">
        <v>0</v>
      </c>
      <c r="D270" s="19">
        <v>70000</v>
      </c>
      <c r="E270" s="19">
        <v>0</v>
      </c>
      <c r="F270" s="287">
        <v>0</v>
      </c>
      <c r="G270" s="287">
        <f t="shared" si="74"/>
        <v>0</v>
      </c>
      <c r="H270" s="338"/>
      <c r="I270" s="338"/>
    </row>
    <row r="271" spans="1:9" ht="24.75">
      <c r="A271" s="121">
        <v>63341</v>
      </c>
      <c r="B271" s="305" t="s">
        <v>595</v>
      </c>
      <c r="C271" s="330">
        <v>0</v>
      </c>
      <c r="D271" s="19">
        <v>1000000</v>
      </c>
      <c r="E271" s="19">
        <v>0</v>
      </c>
      <c r="F271" s="287">
        <v>0</v>
      </c>
      <c r="G271" s="287">
        <f t="shared" si="74"/>
        <v>0</v>
      </c>
    </row>
    <row r="272" spans="1:9">
      <c r="A272" s="120">
        <v>63414</v>
      </c>
      <c r="B272" s="232" t="s">
        <v>665</v>
      </c>
      <c r="C272" s="330">
        <v>0</v>
      </c>
      <c r="D272" s="19">
        <v>426500</v>
      </c>
      <c r="E272" s="19">
        <v>197458.56</v>
      </c>
      <c r="F272" s="287">
        <v>0</v>
      </c>
      <c r="G272" s="287">
        <f t="shared" si="74"/>
        <v>46.297434935521686</v>
      </c>
    </row>
    <row r="273" spans="1:9" ht="24.75">
      <c r="A273" s="120">
        <v>63425</v>
      </c>
      <c r="B273" s="305" t="s">
        <v>546</v>
      </c>
      <c r="C273" s="330">
        <v>287954</v>
      </c>
      <c r="D273" s="19">
        <v>540000</v>
      </c>
      <c r="E273" s="19">
        <v>0</v>
      </c>
      <c r="F273" s="287">
        <v>0</v>
      </c>
      <c r="G273" s="287">
        <f t="shared" si="74"/>
        <v>0</v>
      </c>
    </row>
    <row r="274" spans="1:9">
      <c r="A274" s="124">
        <v>64</v>
      </c>
      <c r="B274" s="231" t="s">
        <v>33</v>
      </c>
      <c r="C274" s="126">
        <f>SUM(C275:C286)</f>
        <v>380432</v>
      </c>
      <c r="D274" s="126">
        <f t="shared" ref="D274:E274" si="76">SUM(D275:D286)</f>
        <v>436400</v>
      </c>
      <c r="E274" s="126">
        <f t="shared" si="76"/>
        <v>315493.23</v>
      </c>
      <c r="F274" s="287">
        <f t="shared" si="73"/>
        <v>82.930255604155263</v>
      </c>
      <c r="G274" s="287">
        <f t="shared" si="74"/>
        <v>72.294507332722276</v>
      </c>
    </row>
    <row r="275" spans="1:9">
      <c r="A275" s="120">
        <v>64132</v>
      </c>
      <c r="B275" s="232" t="s">
        <v>207</v>
      </c>
      <c r="C275" s="330">
        <v>81</v>
      </c>
      <c r="D275" s="19">
        <v>100</v>
      </c>
      <c r="E275" s="19">
        <v>599.47</v>
      </c>
      <c r="F275" s="287">
        <f t="shared" si="73"/>
        <v>740.08641975308649</v>
      </c>
      <c r="G275" s="287">
        <f t="shared" si="74"/>
        <v>599.47</v>
      </c>
    </row>
    <row r="276" spans="1:9" ht="24.75">
      <c r="A276" s="120">
        <v>64143</v>
      </c>
      <c r="B276" s="305" t="s">
        <v>208</v>
      </c>
      <c r="C276" s="330">
        <v>3166</v>
      </c>
      <c r="D276" s="19">
        <v>4900</v>
      </c>
      <c r="E276" s="19">
        <v>1931.6</v>
      </c>
      <c r="F276" s="287">
        <f t="shared" si="73"/>
        <v>61.010739102969048</v>
      </c>
      <c r="G276" s="287">
        <f t="shared" si="74"/>
        <v>39.4204081632653</v>
      </c>
    </row>
    <row r="277" spans="1:9">
      <c r="A277" s="120">
        <v>64219</v>
      </c>
      <c r="B277" s="232" t="s">
        <v>209</v>
      </c>
      <c r="C277" s="330">
        <v>4072</v>
      </c>
      <c r="D277" s="19">
        <v>11000</v>
      </c>
      <c r="E277" s="19">
        <v>4350.8999999999996</v>
      </c>
      <c r="F277" s="287">
        <f t="shared" si="73"/>
        <v>106.84921414538309</v>
      </c>
      <c r="G277" s="287">
        <f t="shared" si="74"/>
        <v>39.553636363636365</v>
      </c>
      <c r="H277" s="338">
        <f>SUM(D278:D281)</f>
        <v>390000</v>
      </c>
      <c r="I277" s="338">
        <f>SUM(E278:E281)</f>
        <v>293462.13</v>
      </c>
    </row>
    <row r="278" spans="1:9">
      <c r="A278" s="120">
        <v>64225</v>
      </c>
      <c r="B278" s="232" t="s">
        <v>210</v>
      </c>
      <c r="C278" s="330">
        <v>44423</v>
      </c>
      <c r="D278" s="19">
        <v>110000</v>
      </c>
      <c r="E278" s="19">
        <v>39300.5</v>
      </c>
      <c r="F278" s="287">
        <f t="shared" si="73"/>
        <v>88.468811201404677</v>
      </c>
      <c r="G278" s="287">
        <f t="shared" si="74"/>
        <v>35.727727272727272</v>
      </c>
    </row>
    <row r="279" spans="1:9">
      <c r="A279" s="120">
        <v>64222</v>
      </c>
      <c r="B279" s="232" t="s">
        <v>38</v>
      </c>
      <c r="C279" s="330">
        <v>295338</v>
      </c>
      <c r="D279" s="19">
        <v>270000</v>
      </c>
      <c r="E279" s="19">
        <v>237261.63</v>
      </c>
      <c r="F279" s="287">
        <f t="shared" si="73"/>
        <v>80.335625622168507</v>
      </c>
      <c r="G279" s="287">
        <f t="shared" si="74"/>
        <v>87.874677777777777</v>
      </c>
    </row>
    <row r="280" spans="1:9">
      <c r="A280" s="303">
        <v>64223</v>
      </c>
      <c r="B280" s="232" t="s">
        <v>211</v>
      </c>
      <c r="C280" s="330">
        <v>1160</v>
      </c>
      <c r="D280" s="19">
        <v>1000</v>
      </c>
      <c r="E280" s="19">
        <v>3390</v>
      </c>
      <c r="F280" s="287">
        <f t="shared" si="73"/>
        <v>292.24137931034483</v>
      </c>
      <c r="G280" s="287">
        <f t="shared" si="74"/>
        <v>339</v>
      </c>
    </row>
    <row r="281" spans="1:9">
      <c r="A281" s="303">
        <v>642290</v>
      </c>
      <c r="B281" s="232" t="s">
        <v>212</v>
      </c>
      <c r="C281" s="330">
        <v>19450</v>
      </c>
      <c r="D281" s="19">
        <v>9000</v>
      </c>
      <c r="E281" s="19">
        <v>13510</v>
      </c>
      <c r="F281" s="287">
        <f t="shared" si="73"/>
        <v>69.460154241645242</v>
      </c>
      <c r="G281" s="287">
        <f t="shared" si="74"/>
        <v>150.11111111111111</v>
      </c>
    </row>
    <row r="282" spans="1:9">
      <c r="A282" s="303">
        <v>642291</v>
      </c>
      <c r="B282" s="232" t="s">
        <v>609</v>
      </c>
      <c r="C282" s="330">
        <v>730</v>
      </c>
      <c r="D282" s="19">
        <v>0</v>
      </c>
      <c r="E282" s="19">
        <v>1530</v>
      </c>
      <c r="F282" s="287">
        <f t="shared" si="73"/>
        <v>209.58904109589039</v>
      </c>
      <c r="G282" s="287" t="e">
        <f t="shared" si="74"/>
        <v>#DIV/0!</v>
      </c>
    </row>
    <row r="283" spans="1:9">
      <c r="A283" s="120">
        <v>64236</v>
      </c>
      <c r="B283" s="232" t="s">
        <v>213</v>
      </c>
      <c r="C283" s="330">
        <v>0</v>
      </c>
      <c r="D283" s="19">
        <v>10</v>
      </c>
      <c r="E283" s="19">
        <v>0</v>
      </c>
      <c r="F283" s="287">
        <v>0</v>
      </c>
      <c r="G283" s="287">
        <f t="shared" si="74"/>
        <v>0</v>
      </c>
    </row>
    <row r="284" spans="1:9">
      <c r="A284" s="120">
        <v>64239</v>
      </c>
      <c r="B284" s="232" t="s">
        <v>493</v>
      </c>
      <c r="C284" s="330">
        <v>0</v>
      </c>
      <c r="D284" s="19">
        <v>90</v>
      </c>
      <c r="E284" s="19">
        <v>254.25</v>
      </c>
      <c r="F284" s="287">
        <v>0</v>
      </c>
      <c r="G284" s="287">
        <f t="shared" si="74"/>
        <v>282.5</v>
      </c>
    </row>
    <row r="285" spans="1:9" ht="24.75">
      <c r="A285" s="120">
        <v>64239</v>
      </c>
      <c r="B285" s="305" t="s">
        <v>214</v>
      </c>
      <c r="C285" s="330">
        <v>0</v>
      </c>
      <c r="D285" s="19">
        <v>300</v>
      </c>
      <c r="E285" s="19">
        <v>0</v>
      </c>
      <c r="F285" s="287">
        <v>0</v>
      </c>
      <c r="G285" s="287">
        <f t="shared" si="74"/>
        <v>0</v>
      </c>
    </row>
    <row r="286" spans="1:9">
      <c r="A286" s="120">
        <v>64299</v>
      </c>
      <c r="B286" s="232" t="s">
        <v>215</v>
      </c>
      <c r="C286" s="330">
        <v>12012</v>
      </c>
      <c r="D286" s="19">
        <v>30000</v>
      </c>
      <c r="E286" s="19">
        <v>13364.88</v>
      </c>
      <c r="F286" s="287">
        <f t="shared" si="73"/>
        <v>111.26273726273726</v>
      </c>
      <c r="G286" s="287">
        <f t="shared" si="74"/>
        <v>44.549599999999998</v>
      </c>
    </row>
    <row r="287" spans="1:9">
      <c r="A287" s="125">
        <v>65</v>
      </c>
      <c r="B287" s="231" t="s">
        <v>216</v>
      </c>
      <c r="C287" s="126">
        <f>SUM(C288:C296)</f>
        <v>256172</v>
      </c>
      <c r="D287" s="126">
        <f t="shared" ref="D287:E287" si="77">SUM(D288:D296)</f>
        <v>450500</v>
      </c>
      <c r="E287" s="126">
        <f t="shared" si="77"/>
        <v>358335.08999999997</v>
      </c>
      <c r="F287" s="287">
        <f t="shared" si="73"/>
        <v>139.88066221132675</v>
      </c>
      <c r="G287" s="287">
        <f t="shared" si="74"/>
        <v>79.541640399556044</v>
      </c>
    </row>
    <row r="288" spans="1:9">
      <c r="A288" s="121">
        <v>65123</v>
      </c>
      <c r="B288" s="232" t="s">
        <v>217</v>
      </c>
      <c r="C288" s="330">
        <v>1800</v>
      </c>
      <c r="D288" s="19">
        <v>2000</v>
      </c>
      <c r="E288" s="19">
        <v>339.56</v>
      </c>
      <c r="F288" s="287">
        <f t="shared" si="73"/>
        <v>18.864444444444445</v>
      </c>
      <c r="G288" s="287">
        <f t="shared" si="74"/>
        <v>16.978000000000002</v>
      </c>
    </row>
    <row r="289" spans="1:9" ht="24.75">
      <c r="A289" s="121">
        <v>6514</v>
      </c>
      <c r="B289" s="305" t="s">
        <v>610</v>
      </c>
      <c r="C289" s="330">
        <v>64308</v>
      </c>
      <c r="D289" s="19">
        <v>130000</v>
      </c>
      <c r="E289" s="19">
        <v>85512</v>
      </c>
      <c r="F289" s="287">
        <f t="shared" si="73"/>
        <v>132.97256950923679</v>
      </c>
      <c r="G289" s="287">
        <f t="shared" si="74"/>
        <v>65.778461538461542</v>
      </c>
    </row>
    <row r="290" spans="1:9">
      <c r="A290" s="120">
        <v>65221</v>
      </c>
      <c r="B290" s="232" t="s">
        <v>218</v>
      </c>
      <c r="C290" s="330">
        <v>415</v>
      </c>
      <c r="D290" s="19">
        <v>2000</v>
      </c>
      <c r="E290" s="19">
        <v>1190.8499999999999</v>
      </c>
      <c r="F290" s="287">
        <f t="shared" si="73"/>
        <v>286.95180722891564</v>
      </c>
      <c r="G290" s="287">
        <f t="shared" si="74"/>
        <v>59.542499999999997</v>
      </c>
    </row>
    <row r="291" spans="1:9">
      <c r="A291" s="120">
        <v>65241</v>
      </c>
      <c r="B291" s="232" t="s">
        <v>50</v>
      </c>
      <c r="C291" s="330">
        <v>32463</v>
      </c>
      <c r="D291" s="19">
        <v>80000</v>
      </c>
      <c r="E291" s="19">
        <v>77751.97</v>
      </c>
      <c r="F291" s="287">
        <f t="shared" si="73"/>
        <v>239.5095031266365</v>
      </c>
      <c r="G291" s="287">
        <f t="shared" si="74"/>
        <v>97.189962500000007</v>
      </c>
    </row>
    <row r="292" spans="1:9">
      <c r="A292" s="120">
        <v>65269</v>
      </c>
      <c r="B292" s="232" t="s">
        <v>51</v>
      </c>
      <c r="C292" s="330">
        <v>7033</v>
      </c>
      <c r="D292" s="19">
        <v>7000</v>
      </c>
      <c r="E292" s="19">
        <v>4500</v>
      </c>
      <c r="F292" s="287">
        <f t="shared" si="73"/>
        <v>63.984075074648082</v>
      </c>
      <c r="G292" s="287">
        <f t="shared" si="74"/>
        <v>64.285714285714292</v>
      </c>
    </row>
    <row r="293" spans="1:9">
      <c r="A293" s="120">
        <v>65311</v>
      </c>
      <c r="B293" s="232" t="s">
        <v>53</v>
      </c>
      <c r="C293" s="330">
        <v>2680</v>
      </c>
      <c r="D293" s="19">
        <v>4500</v>
      </c>
      <c r="E293" s="19">
        <v>15145.33</v>
      </c>
      <c r="F293" s="287">
        <f t="shared" si="73"/>
        <v>565.12425373134329</v>
      </c>
      <c r="G293" s="287">
        <f t="shared" si="74"/>
        <v>336.56288888888889</v>
      </c>
    </row>
    <row r="294" spans="1:9">
      <c r="A294" s="120">
        <v>65321</v>
      </c>
      <c r="B294" s="232" t="s">
        <v>54</v>
      </c>
      <c r="C294" s="330">
        <v>147473</v>
      </c>
      <c r="D294" s="19">
        <v>225000</v>
      </c>
      <c r="E294" s="19">
        <v>173895.38</v>
      </c>
      <c r="F294" s="287">
        <f t="shared" si="73"/>
        <v>117.91675764377207</v>
      </c>
      <c r="G294" s="287">
        <f t="shared" si="74"/>
        <v>77.286835555555555</v>
      </c>
    </row>
    <row r="295" spans="1:9">
      <c r="A295" s="120">
        <v>65331</v>
      </c>
      <c r="B295" s="232" t="s">
        <v>219</v>
      </c>
      <c r="C295" s="330">
        <v>0</v>
      </c>
      <c r="D295" s="19">
        <v>0</v>
      </c>
      <c r="E295" s="19">
        <v>0</v>
      </c>
      <c r="F295" s="287">
        <v>0</v>
      </c>
      <c r="G295" s="287">
        <v>0</v>
      </c>
    </row>
    <row r="296" spans="1:9">
      <c r="A296" s="120">
        <v>65331</v>
      </c>
      <c r="B296" s="232" t="s">
        <v>220</v>
      </c>
      <c r="C296" s="331">
        <v>0</v>
      </c>
      <c r="D296" s="19">
        <v>0</v>
      </c>
      <c r="E296" s="19">
        <v>0</v>
      </c>
      <c r="F296" s="287">
        <v>0</v>
      </c>
      <c r="G296" s="287">
        <v>0</v>
      </c>
    </row>
    <row r="297" spans="1:9">
      <c r="A297" s="125">
        <v>66</v>
      </c>
      <c r="B297" s="231" t="s">
        <v>498</v>
      </c>
      <c r="C297" s="126">
        <f>SUM(C298:C302)</f>
        <v>13442</v>
      </c>
      <c r="D297" s="126">
        <f t="shared" ref="D297:E297" si="78">SUM(D298:D302)</f>
        <v>30000</v>
      </c>
      <c r="E297" s="126">
        <f t="shared" si="78"/>
        <v>19250</v>
      </c>
      <c r="F297" s="287">
        <f t="shared" si="73"/>
        <v>143.20785597381342</v>
      </c>
      <c r="G297" s="287">
        <f t="shared" si="74"/>
        <v>64.166666666666671</v>
      </c>
    </row>
    <row r="298" spans="1:9">
      <c r="A298" s="121">
        <v>66151</v>
      </c>
      <c r="B298" s="232" t="s">
        <v>578</v>
      </c>
      <c r="C298" s="19">
        <v>967</v>
      </c>
      <c r="D298" s="19">
        <v>3000</v>
      </c>
      <c r="E298" s="19">
        <v>0</v>
      </c>
      <c r="F298" s="287">
        <f t="shared" si="73"/>
        <v>0</v>
      </c>
      <c r="G298" s="287">
        <f t="shared" si="74"/>
        <v>0</v>
      </c>
      <c r="H298" s="338">
        <f>SUM(D299:D302)</f>
        <v>27000</v>
      </c>
      <c r="I298" s="338">
        <f>SUM(E299:E302)</f>
        <v>19250</v>
      </c>
    </row>
    <row r="299" spans="1:9">
      <c r="A299" s="24">
        <v>661510</v>
      </c>
      <c r="B299" s="337" t="s">
        <v>494</v>
      </c>
      <c r="C299" s="336">
        <v>12100</v>
      </c>
      <c r="D299" s="19">
        <v>18000</v>
      </c>
      <c r="E299" s="19">
        <v>15250</v>
      </c>
      <c r="F299" s="287">
        <v>0</v>
      </c>
      <c r="G299" s="287">
        <f t="shared" si="74"/>
        <v>84.722222222222214</v>
      </c>
    </row>
    <row r="300" spans="1:9">
      <c r="A300" s="24">
        <v>661511</v>
      </c>
      <c r="B300" s="339" t="s">
        <v>495</v>
      </c>
      <c r="C300" s="336">
        <v>125</v>
      </c>
      <c r="D300" s="19">
        <v>4000</v>
      </c>
      <c r="E300" s="19">
        <v>2075</v>
      </c>
      <c r="F300" s="287">
        <v>0</v>
      </c>
      <c r="G300" s="287">
        <f t="shared" si="74"/>
        <v>51.875000000000007</v>
      </c>
    </row>
    <row r="301" spans="1:9">
      <c r="A301" s="24">
        <v>661512</v>
      </c>
      <c r="B301" s="339" t="s">
        <v>496</v>
      </c>
      <c r="C301" s="336">
        <v>0</v>
      </c>
      <c r="D301" s="19">
        <v>4000</v>
      </c>
      <c r="E301" s="19">
        <v>0</v>
      </c>
      <c r="F301" s="287">
        <v>0</v>
      </c>
      <c r="G301" s="287">
        <f t="shared" si="74"/>
        <v>0</v>
      </c>
    </row>
    <row r="302" spans="1:9">
      <c r="A302" s="24">
        <v>661513</v>
      </c>
      <c r="B302" s="339" t="s">
        <v>497</v>
      </c>
      <c r="C302" s="336">
        <v>250</v>
      </c>
      <c r="D302" s="19">
        <v>1000</v>
      </c>
      <c r="E302" s="19">
        <v>1925</v>
      </c>
      <c r="F302" s="287">
        <v>0</v>
      </c>
      <c r="G302" s="287">
        <f t="shared" si="74"/>
        <v>192.5</v>
      </c>
    </row>
    <row r="303" spans="1:9">
      <c r="A303" s="125">
        <v>68</v>
      </c>
      <c r="B303" s="231" t="s">
        <v>221</v>
      </c>
      <c r="C303" s="126">
        <f>SUM(C304)</f>
        <v>0</v>
      </c>
      <c r="D303" s="126">
        <f t="shared" ref="D303:E303" si="79">SUM(D304)</f>
        <v>0</v>
      </c>
      <c r="E303" s="126">
        <f t="shared" si="79"/>
        <v>0</v>
      </c>
      <c r="F303" s="287">
        <v>0</v>
      </c>
      <c r="G303" s="287">
        <v>0</v>
      </c>
    </row>
    <row r="304" spans="1:9">
      <c r="A304" s="121">
        <v>68311</v>
      </c>
      <c r="B304" s="232" t="s">
        <v>499</v>
      </c>
      <c r="C304" s="19">
        <v>0</v>
      </c>
      <c r="D304" s="19">
        <v>0</v>
      </c>
      <c r="E304" s="19">
        <v>0</v>
      </c>
      <c r="F304" s="287">
        <v>0</v>
      </c>
      <c r="G304" s="287">
        <v>0</v>
      </c>
    </row>
    <row r="305" spans="1:12">
      <c r="A305" s="123">
        <v>7</v>
      </c>
      <c r="B305" s="230" t="s">
        <v>57</v>
      </c>
      <c r="C305" s="127">
        <f>SUM(C306+C308)</f>
        <v>61252</v>
      </c>
      <c r="D305" s="127">
        <f t="shared" ref="D305:E305" si="80">SUM(D306+D308)</f>
        <v>201100</v>
      </c>
      <c r="E305" s="127">
        <f t="shared" si="80"/>
        <v>11568.56</v>
      </c>
      <c r="F305" s="287">
        <f t="shared" si="73"/>
        <v>18.886828185202116</v>
      </c>
      <c r="G305" s="287">
        <f t="shared" si="74"/>
        <v>5.7526404773744408</v>
      </c>
    </row>
    <row r="306" spans="1:12">
      <c r="A306" s="125">
        <v>71</v>
      </c>
      <c r="B306" s="231" t="s">
        <v>222</v>
      </c>
      <c r="C306" s="126">
        <f>SUM(C307)</f>
        <v>27242</v>
      </c>
      <c r="D306" s="126">
        <f t="shared" ref="D306:E308" si="81">SUM(D307)</f>
        <v>141100</v>
      </c>
      <c r="E306" s="126">
        <f t="shared" si="81"/>
        <v>11568.56</v>
      </c>
      <c r="F306" s="287">
        <f t="shared" si="73"/>
        <v>42.465898245356435</v>
      </c>
      <c r="G306" s="287">
        <f t="shared" si="74"/>
        <v>8.198837703756201</v>
      </c>
    </row>
    <row r="307" spans="1:12">
      <c r="A307" s="120">
        <v>7111</v>
      </c>
      <c r="B307" s="232" t="s">
        <v>223</v>
      </c>
      <c r="C307" s="19">
        <v>27242</v>
      </c>
      <c r="D307" s="19">
        <v>141100</v>
      </c>
      <c r="E307" s="19">
        <v>11568.56</v>
      </c>
      <c r="F307" s="287">
        <f t="shared" si="73"/>
        <v>42.465898245356435</v>
      </c>
      <c r="G307" s="287">
        <f t="shared" si="74"/>
        <v>8.198837703756201</v>
      </c>
    </row>
    <row r="308" spans="1:12">
      <c r="A308" s="125">
        <v>72</v>
      </c>
      <c r="B308" s="231" t="s">
        <v>596</v>
      </c>
      <c r="C308" s="126">
        <f>SUM(C309)</f>
        <v>34010</v>
      </c>
      <c r="D308" s="126">
        <f t="shared" si="81"/>
        <v>60000</v>
      </c>
      <c r="E308" s="126">
        <f t="shared" si="81"/>
        <v>0</v>
      </c>
      <c r="F308" s="287">
        <v>0</v>
      </c>
      <c r="G308" s="287">
        <f t="shared" ref="G308:G309" si="82">E308/D308*100</f>
        <v>0</v>
      </c>
    </row>
    <row r="309" spans="1:12">
      <c r="A309" s="120">
        <v>7231</v>
      </c>
      <c r="B309" s="232" t="s">
        <v>584</v>
      </c>
      <c r="C309" s="19">
        <v>34010</v>
      </c>
      <c r="D309" s="19">
        <v>60000</v>
      </c>
      <c r="E309" s="19">
        <v>0</v>
      </c>
      <c r="F309" s="287">
        <v>0</v>
      </c>
      <c r="G309" s="287">
        <f t="shared" si="82"/>
        <v>0</v>
      </c>
    </row>
    <row r="310" spans="1:12">
      <c r="A310" s="122">
        <v>8</v>
      </c>
      <c r="B310" s="230" t="s">
        <v>224</v>
      </c>
      <c r="C310" s="127">
        <f>SUM(C311)</f>
        <v>0</v>
      </c>
      <c r="D310" s="127">
        <f t="shared" ref="D310:E311" si="83">SUM(D311)</f>
        <v>300000</v>
      </c>
      <c r="E310" s="127">
        <f t="shared" si="83"/>
        <v>0</v>
      </c>
      <c r="F310" s="287">
        <v>0</v>
      </c>
      <c r="G310" s="287">
        <f t="shared" si="74"/>
        <v>0</v>
      </c>
    </row>
    <row r="311" spans="1:12">
      <c r="A311" s="124">
        <v>84</v>
      </c>
      <c r="B311" s="231" t="s">
        <v>225</v>
      </c>
      <c r="C311" s="126">
        <f>SUM(C312)</f>
        <v>0</v>
      </c>
      <c r="D311" s="126">
        <f t="shared" si="83"/>
        <v>300000</v>
      </c>
      <c r="E311" s="126">
        <f t="shared" si="83"/>
        <v>0</v>
      </c>
      <c r="F311" s="287">
        <v>0</v>
      </c>
      <c r="G311" s="287">
        <f t="shared" si="74"/>
        <v>0</v>
      </c>
    </row>
    <row r="312" spans="1:12" ht="24.75">
      <c r="A312" s="121">
        <v>84431</v>
      </c>
      <c r="B312" s="305" t="s">
        <v>226</v>
      </c>
      <c r="C312" s="19">
        <v>0</v>
      </c>
      <c r="D312" s="19">
        <v>300000</v>
      </c>
      <c r="E312" s="19">
        <v>0</v>
      </c>
      <c r="F312" s="287">
        <v>0</v>
      </c>
      <c r="G312" s="287">
        <f t="shared" si="74"/>
        <v>0</v>
      </c>
    </row>
    <row r="313" spans="1:12">
      <c r="A313" s="123">
        <v>9</v>
      </c>
      <c r="B313" s="230" t="s">
        <v>227</v>
      </c>
      <c r="C313" s="127">
        <f>SUM(C314)</f>
        <v>0</v>
      </c>
      <c r="D313" s="127">
        <f t="shared" ref="D313:E314" si="84">SUM(D314)</f>
        <v>0</v>
      </c>
      <c r="E313" s="127">
        <f t="shared" si="84"/>
        <v>0</v>
      </c>
      <c r="F313" s="287">
        <v>0</v>
      </c>
      <c r="G313" s="287">
        <v>0</v>
      </c>
    </row>
    <row r="314" spans="1:12">
      <c r="A314" s="125">
        <v>92</v>
      </c>
      <c r="B314" s="231" t="s">
        <v>501</v>
      </c>
      <c r="C314" s="126">
        <f>SUM(C315)</f>
        <v>0</v>
      </c>
      <c r="D314" s="126">
        <f t="shared" si="84"/>
        <v>0</v>
      </c>
      <c r="E314" s="126">
        <f t="shared" si="84"/>
        <v>0</v>
      </c>
      <c r="F314" s="287">
        <v>0</v>
      </c>
      <c r="G314" s="287">
        <v>0</v>
      </c>
    </row>
    <row r="315" spans="1:12">
      <c r="A315" s="120"/>
      <c r="B315" s="232" t="s">
        <v>502</v>
      </c>
      <c r="C315" s="98"/>
      <c r="D315" s="140"/>
      <c r="E315" s="98"/>
      <c r="F315" s="287">
        <v>0</v>
      </c>
      <c r="G315" s="287">
        <v>0</v>
      </c>
    </row>
    <row r="316" spans="1:12" ht="15.75" thickBot="1">
      <c r="A316" s="1"/>
      <c r="B316" s="1"/>
      <c r="C316" s="1"/>
      <c r="D316" s="1"/>
      <c r="E316" s="1"/>
      <c r="F316" s="373"/>
      <c r="G316" s="373"/>
    </row>
    <row r="317" spans="1:12" ht="15.75" thickBot="1">
      <c r="A317" s="433" t="s">
        <v>66</v>
      </c>
      <c r="B317" s="434"/>
      <c r="C317" s="188">
        <f>SUM(C320+C667+C683)</f>
        <v>1285209.08</v>
      </c>
      <c r="D317" s="188">
        <f>SUM(D320+D667+D683)</f>
        <v>6422370</v>
      </c>
      <c r="E317" s="188">
        <f>SUM(E320+E667+E683)</f>
        <v>835804.55</v>
      </c>
      <c r="F317" s="381">
        <v>79.27791131159843</v>
      </c>
      <c r="G317" s="382">
        <v>40.665668920830015</v>
      </c>
    </row>
    <row r="318" spans="1:12" ht="15.75" thickBot="1">
      <c r="A318" s="1"/>
      <c r="B318" s="1"/>
      <c r="C318" s="1"/>
      <c r="D318" s="1"/>
      <c r="E318" s="1"/>
      <c r="F318" s="373"/>
      <c r="G318" s="373"/>
    </row>
    <row r="319" spans="1:12" ht="72.75" thickBot="1">
      <c r="A319" s="128" t="s">
        <v>20</v>
      </c>
      <c r="B319" s="129" t="s">
        <v>67</v>
      </c>
      <c r="C319" s="206" t="s">
        <v>643</v>
      </c>
      <c r="D319" s="206" t="s">
        <v>644</v>
      </c>
      <c r="E319" s="95" t="s">
        <v>645</v>
      </c>
      <c r="F319" s="374" t="s">
        <v>646</v>
      </c>
      <c r="G319" s="374" t="s">
        <v>647</v>
      </c>
      <c r="H319" s="338">
        <v>1288238</v>
      </c>
      <c r="J319" s="338"/>
      <c r="K319" s="345"/>
      <c r="L319" s="345"/>
    </row>
    <row r="320" spans="1:12">
      <c r="A320" s="172" t="s">
        <v>228</v>
      </c>
      <c r="B320" s="173"/>
      <c r="C320" s="174">
        <f>SUM(C321+C391+C406+C457+C476+C483+C517+C532+C541+C547+C628+C651)</f>
        <v>1097251</v>
      </c>
      <c r="D320" s="174">
        <f>SUM(D321+D391+D406+D457+D476+D483+D517+D532+D541+D547+D628+D651)</f>
        <v>4863085</v>
      </c>
      <c r="E320" s="174">
        <f>SUM(E321+E391+E406+E457+E476+E483+E517+E532+E541+E547+E628+E651)</f>
        <v>674032.75</v>
      </c>
      <c r="F320" s="287">
        <f>E320/C320*100</f>
        <v>61.429221755095234</v>
      </c>
      <c r="G320" s="287">
        <f>E320/D320*100</f>
        <v>13.860188542869393</v>
      </c>
      <c r="H320" s="338">
        <f>-E317</f>
        <v>-835804.55</v>
      </c>
      <c r="J320" s="345"/>
      <c r="K320" s="345"/>
      <c r="L320" s="345"/>
    </row>
    <row r="321" spans="1:12">
      <c r="A321" s="170" t="s">
        <v>229</v>
      </c>
      <c r="B321" s="171"/>
      <c r="C321" s="175">
        <f>SUM(C322)</f>
        <v>155926</v>
      </c>
      <c r="D321" s="175">
        <f t="shared" ref="D321:E321" si="85">SUM(D322)</f>
        <v>330430</v>
      </c>
      <c r="E321" s="175">
        <f t="shared" si="85"/>
        <v>127872.88</v>
      </c>
      <c r="F321" s="287">
        <f t="shared" ref="F321:F377" si="86">E321/C321*100</f>
        <v>82.008696432923315</v>
      </c>
      <c r="G321" s="287">
        <f t="shared" ref="G321:G378" si="87">E321/D321*100</f>
        <v>38.698931695064012</v>
      </c>
      <c r="H321" s="338">
        <f>SUM(H319:H320)</f>
        <v>452433.44999999995</v>
      </c>
      <c r="J321" s="345"/>
      <c r="K321" s="345"/>
      <c r="L321" s="345"/>
    </row>
    <row r="322" spans="1:12">
      <c r="A322" s="151" t="s">
        <v>230</v>
      </c>
      <c r="B322" s="169"/>
      <c r="C322" s="176">
        <f>SUM(C323)</f>
        <v>155926</v>
      </c>
      <c r="D322" s="176">
        <f t="shared" ref="D322:E322" si="88">SUM(D323)</f>
        <v>330430</v>
      </c>
      <c r="E322" s="176">
        <f t="shared" si="88"/>
        <v>127872.88</v>
      </c>
      <c r="F322" s="287">
        <f t="shared" si="86"/>
        <v>82.008696432923315</v>
      </c>
      <c r="G322" s="287">
        <f t="shared" si="87"/>
        <v>38.698931695064012</v>
      </c>
      <c r="J322" s="345"/>
      <c r="K322" s="345"/>
      <c r="L322" s="345"/>
    </row>
    <row r="323" spans="1:12">
      <c r="A323" s="149" t="s">
        <v>231</v>
      </c>
      <c r="B323" s="168"/>
      <c r="C323" s="177">
        <f>SUM(C324+C378)</f>
        <v>155926</v>
      </c>
      <c r="D323" s="177">
        <f>SUM(D324+D378)</f>
        <v>330430</v>
      </c>
      <c r="E323" s="177">
        <f>SUM(E324+E378)</f>
        <v>127872.88</v>
      </c>
      <c r="F323" s="287">
        <f t="shared" si="86"/>
        <v>82.008696432923315</v>
      </c>
      <c r="G323" s="287">
        <f t="shared" si="87"/>
        <v>38.698931695064012</v>
      </c>
      <c r="J323" s="345"/>
      <c r="K323" s="345"/>
      <c r="L323" s="345"/>
    </row>
    <row r="324" spans="1:12">
      <c r="A324" s="133" t="s">
        <v>232</v>
      </c>
      <c r="B324" s="132"/>
      <c r="C324" s="178">
        <f>SUM(C325+C327+C331+C334+C338+C351+C369+C371)</f>
        <v>155926</v>
      </c>
      <c r="D324" s="178">
        <f>SUM(D325+D327+D331+D334+D338+D351+D369+D371)</f>
        <v>329930</v>
      </c>
      <c r="E324" s="178">
        <f>SUM(E325+E327+E331+E334+E338+E351+E369+E371)</f>
        <v>125009.16</v>
      </c>
      <c r="F324" s="287">
        <f t="shared" si="86"/>
        <v>80.172107281659251</v>
      </c>
      <c r="G324" s="287">
        <f t="shared" si="87"/>
        <v>37.8896008244173</v>
      </c>
      <c r="J324" s="345"/>
      <c r="K324" s="345" t="s">
        <v>678</v>
      </c>
      <c r="L324" s="345">
        <f>SUM(E325+E327+E331+E495+E497+E551+E554+E557+E672+E674+E678)</f>
        <v>313706.11</v>
      </c>
    </row>
    <row r="325" spans="1:12">
      <c r="A325" s="142">
        <v>311</v>
      </c>
      <c r="B325" s="233" t="s">
        <v>70</v>
      </c>
      <c r="C325" s="193">
        <f>SUM(C326)</f>
        <v>64432</v>
      </c>
      <c r="D325" s="193">
        <f t="shared" ref="D325:E325" si="89">SUM(D326)</f>
        <v>87230</v>
      </c>
      <c r="E325" s="193">
        <f t="shared" si="89"/>
        <v>43132.72</v>
      </c>
      <c r="F325" s="287">
        <f t="shared" si="86"/>
        <v>66.943009684628763</v>
      </c>
      <c r="G325" s="287">
        <f t="shared" si="87"/>
        <v>49.447116817608624</v>
      </c>
      <c r="H325" s="338">
        <f>SUM(D326+D415+D496+D552+D572+D656+D673)</f>
        <v>489147</v>
      </c>
      <c r="I325" s="338">
        <f>SUM(E326+E415+E496+E552+E572+E656+E673)</f>
        <v>298356.44</v>
      </c>
      <c r="J325" s="345"/>
      <c r="K325" s="345" t="s">
        <v>679</v>
      </c>
      <c r="L325" s="345">
        <f>SUM(E334+E338+E351+E369+E371+E410+E468+E480+E526+E536+E566+E578+E582+E585+E592+E599+E602+E605+E607+E610+E614+E618+E624+E626+E660+E662+E681+E688+E695+E700+E703+E710+E714+E718+E723+E726)</f>
        <v>289847.88</v>
      </c>
    </row>
    <row r="326" spans="1:12">
      <c r="A326" s="137">
        <v>3111</v>
      </c>
      <c r="B326" s="280" t="s">
        <v>233</v>
      </c>
      <c r="C326" s="19">
        <v>64432</v>
      </c>
      <c r="D326" s="19">
        <v>87230</v>
      </c>
      <c r="E326" s="220">
        <v>43132.72</v>
      </c>
      <c r="F326" s="287">
        <f t="shared" si="86"/>
        <v>66.943009684628763</v>
      </c>
      <c r="G326" s="287">
        <f t="shared" si="87"/>
        <v>49.447116817608624</v>
      </c>
      <c r="H326" s="338">
        <f>SUM(D328+D329+D330+D417+D418+D419+D555+D556+D675+D676+D677)</f>
        <v>18100</v>
      </c>
      <c r="I326" s="338">
        <f>SUM(E328+E329+E330+E417+E418+E419+E555+E556+E675+E676+E677)</f>
        <v>3900</v>
      </c>
      <c r="J326" s="345"/>
      <c r="K326" s="345" t="s">
        <v>680</v>
      </c>
      <c r="L326" s="345">
        <f>SUM(E521+E523)</f>
        <v>2114.5500000000002</v>
      </c>
    </row>
    <row r="327" spans="1:12">
      <c r="A327" s="142">
        <v>312</v>
      </c>
      <c r="B327" s="264" t="s">
        <v>71</v>
      </c>
      <c r="C327" s="193">
        <f>SUM(C328:C330)</f>
        <v>3000</v>
      </c>
      <c r="D327" s="193">
        <f t="shared" ref="D327:E327" si="90">SUM(D328:D330)</f>
        <v>4400</v>
      </c>
      <c r="E327" s="193">
        <f t="shared" si="90"/>
        <v>1900</v>
      </c>
      <c r="F327" s="287">
        <v>0</v>
      </c>
      <c r="G327" s="287">
        <f t="shared" si="87"/>
        <v>43.18181818181818</v>
      </c>
      <c r="H327" s="338">
        <f>SUM(D332+D421+D558+D658+D679)</f>
        <v>76908</v>
      </c>
      <c r="I327" s="338">
        <f>SUM(E332+E421+E498+E558+E658+E679)</f>
        <v>47200.03</v>
      </c>
      <c r="J327" s="345"/>
      <c r="K327" s="345" t="s">
        <v>681</v>
      </c>
      <c r="L327" s="345">
        <f>SUM(E395+E412)</f>
        <v>95211.41</v>
      </c>
    </row>
    <row r="328" spans="1:12">
      <c r="A328" s="137">
        <v>31213</v>
      </c>
      <c r="B328" s="280" t="s">
        <v>234</v>
      </c>
      <c r="C328" s="19">
        <v>0</v>
      </c>
      <c r="D328" s="19">
        <v>400</v>
      </c>
      <c r="E328" s="220">
        <v>0</v>
      </c>
      <c r="F328" s="287">
        <v>0</v>
      </c>
      <c r="G328" s="287">
        <f t="shared" si="87"/>
        <v>0</v>
      </c>
      <c r="H328" s="338">
        <f>SUM(D333+D422+D559+D659+D680)</f>
        <v>8315</v>
      </c>
      <c r="I328" s="338">
        <f>SUM(E333+E422+E559+E659+E680)</f>
        <v>4117.3600000000006</v>
      </c>
      <c r="J328" s="345"/>
      <c r="K328" s="345" t="s">
        <v>682</v>
      </c>
      <c r="L328" s="345">
        <f>SUM(E404+E487+E501)</f>
        <v>18988</v>
      </c>
    </row>
    <row r="329" spans="1:12">
      <c r="A329" s="137">
        <v>31219</v>
      </c>
      <c r="B329" s="280" t="s">
        <v>674</v>
      </c>
      <c r="C329" s="19">
        <v>3000</v>
      </c>
      <c r="D329" s="19">
        <v>2500</v>
      </c>
      <c r="E329" s="220">
        <v>400</v>
      </c>
      <c r="F329" s="287">
        <v>0</v>
      </c>
      <c r="G329" s="287">
        <f t="shared" si="87"/>
        <v>16</v>
      </c>
      <c r="J329" s="345"/>
      <c r="K329" s="345" t="s">
        <v>683</v>
      </c>
      <c r="L329" s="345">
        <f>SUM(E399+E401+E451+E461+E491+E505+E508+E512+E539+E692+E699+E706)</f>
        <v>66184.25</v>
      </c>
    </row>
    <row r="330" spans="1:12">
      <c r="A330" s="137">
        <v>3121</v>
      </c>
      <c r="B330" s="280" t="s">
        <v>236</v>
      </c>
      <c r="C330" s="19">
        <v>0</v>
      </c>
      <c r="D330" s="19">
        <v>1500</v>
      </c>
      <c r="E330" s="220">
        <v>1500</v>
      </c>
      <c r="F330" s="287">
        <v>0</v>
      </c>
      <c r="G330" s="287">
        <f t="shared" si="87"/>
        <v>100</v>
      </c>
      <c r="J330" s="345"/>
      <c r="K330" s="345" t="s">
        <v>684</v>
      </c>
      <c r="L330" s="345">
        <f>SUM(E381+E385+E389+E473+E562+E564+E566+E632+E639+E648+E665+E729+E734+E737)</f>
        <v>50932.260000000009</v>
      </c>
    </row>
    <row r="331" spans="1:12">
      <c r="A331" s="142">
        <v>313</v>
      </c>
      <c r="B331" s="264" t="s">
        <v>72</v>
      </c>
      <c r="C331" s="193">
        <f>SUM(C332:C333)</f>
        <v>11082</v>
      </c>
      <c r="D331" s="193">
        <f t="shared" ref="D331:E331" si="91">SUM(D332:D333)</f>
        <v>15010</v>
      </c>
      <c r="E331" s="193">
        <f t="shared" si="91"/>
        <v>7418.7999999999993</v>
      </c>
      <c r="F331" s="287">
        <f t="shared" si="86"/>
        <v>66.944594838476803</v>
      </c>
      <c r="G331" s="287">
        <f t="shared" si="87"/>
        <v>49.425716189207193</v>
      </c>
      <c r="J331" s="345"/>
      <c r="K331" s="345"/>
      <c r="L331" s="345"/>
    </row>
    <row r="332" spans="1:12">
      <c r="A332" s="137">
        <v>31321</v>
      </c>
      <c r="B332" s="280" t="s">
        <v>237</v>
      </c>
      <c r="C332" s="19">
        <v>9987</v>
      </c>
      <c r="D332" s="19">
        <v>13530</v>
      </c>
      <c r="E332" s="220">
        <v>6685.57</v>
      </c>
      <c r="F332" s="287">
        <f t="shared" si="86"/>
        <v>66.942725543206166</v>
      </c>
      <c r="G332" s="287">
        <f t="shared" si="87"/>
        <v>49.412934220251294</v>
      </c>
      <c r="J332" s="345"/>
      <c r="K332" s="345"/>
      <c r="L332" s="345"/>
    </row>
    <row r="333" spans="1:12">
      <c r="A333" s="137">
        <v>31331</v>
      </c>
      <c r="B333" s="280" t="s">
        <v>238</v>
      </c>
      <c r="C333" s="19">
        <v>1095</v>
      </c>
      <c r="D333" s="19">
        <v>1480</v>
      </c>
      <c r="E333" s="220">
        <v>733.23</v>
      </c>
      <c r="F333" s="287">
        <f t="shared" si="86"/>
        <v>66.961643835616442</v>
      </c>
      <c r="G333" s="287">
        <f t="shared" si="87"/>
        <v>49.542567567567566</v>
      </c>
      <c r="J333" s="345"/>
      <c r="K333" s="345"/>
      <c r="L333" s="345"/>
    </row>
    <row r="334" spans="1:12">
      <c r="A334" s="142">
        <v>321</v>
      </c>
      <c r="B334" s="264" t="s">
        <v>74</v>
      </c>
      <c r="C334" s="193">
        <f>SUM(C335:C337)</f>
        <v>3802</v>
      </c>
      <c r="D334" s="193">
        <f t="shared" ref="D334:E334" si="92">SUM(D335:D337)</f>
        <v>9000</v>
      </c>
      <c r="E334" s="193">
        <f t="shared" si="92"/>
        <v>675</v>
      </c>
      <c r="F334" s="287">
        <f t="shared" si="86"/>
        <v>17.753813782219886</v>
      </c>
      <c r="G334" s="287">
        <f t="shared" si="87"/>
        <v>7.5</v>
      </c>
      <c r="H334" s="338">
        <f>SUM(D335+D424+D682)</f>
        <v>8000</v>
      </c>
      <c r="I334" s="338">
        <f>SUM(E335+E424+E682)</f>
        <v>1362.02</v>
      </c>
      <c r="J334" s="345"/>
      <c r="K334" s="345"/>
      <c r="L334" s="345"/>
    </row>
    <row r="335" spans="1:12">
      <c r="A335" s="137">
        <v>3211</v>
      </c>
      <c r="B335" s="280" t="s">
        <v>75</v>
      </c>
      <c r="C335" s="19">
        <v>220</v>
      </c>
      <c r="D335" s="19">
        <v>4000</v>
      </c>
      <c r="E335" s="220">
        <v>225</v>
      </c>
      <c r="F335" s="287">
        <f t="shared" si="86"/>
        <v>102.27272727272727</v>
      </c>
      <c r="G335" s="287">
        <f t="shared" si="87"/>
        <v>5.625</v>
      </c>
      <c r="H335" s="338">
        <f>SUM(D336+D661)</f>
        <v>0</v>
      </c>
      <c r="I335" s="338">
        <f>SUM(E336+E661)</f>
        <v>0</v>
      </c>
      <c r="J335" s="345"/>
      <c r="K335" s="345"/>
      <c r="L335" s="345"/>
    </row>
    <row r="336" spans="1:12">
      <c r="A336" s="279">
        <v>32121</v>
      </c>
      <c r="B336" s="280" t="s">
        <v>239</v>
      </c>
      <c r="C336" s="220">
        <v>2282</v>
      </c>
      <c r="D336" s="220">
        <v>0</v>
      </c>
      <c r="E336" s="220">
        <v>0</v>
      </c>
      <c r="F336" s="287">
        <f t="shared" si="86"/>
        <v>0</v>
      </c>
      <c r="G336" s="287">
        <v>0</v>
      </c>
      <c r="J336" s="345"/>
      <c r="K336" s="345"/>
      <c r="L336" s="345"/>
    </row>
    <row r="337" spans="1:12">
      <c r="A337" s="279">
        <v>32131</v>
      </c>
      <c r="B337" s="280" t="s">
        <v>240</v>
      </c>
      <c r="C337" s="220">
        <v>1300</v>
      </c>
      <c r="D337" s="220">
        <v>5000</v>
      </c>
      <c r="E337" s="220">
        <v>450</v>
      </c>
      <c r="F337" s="287">
        <f t="shared" si="86"/>
        <v>34.615384615384613</v>
      </c>
      <c r="G337" s="287">
        <f t="shared" si="87"/>
        <v>9</v>
      </c>
      <c r="J337" s="345"/>
      <c r="K337" s="345"/>
      <c r="L337" s="345"/>
    </row>
    <row r="338" spans="1:12">
      <c r="A338" s="142">
        <v>322</v>
      </c>
      <c r="B338" s="264" t="s">
        <v>78</v>
      </c>
      <c r="C338" s="193">
        <f>SUM(C339:C350)</f>
        <v>34965</v>
      </c>
      <c r="D338" s="193">
        <f>SUM(D339:D350)</f>
        <v>69800</v>
      </c>
      <c r="E338" s="193">
        <f>SUM(E339:E350)</f>
        <v>23109.419999999995</v>
      </c>
      <c r="F338" s="287">
        <f t="shared" si="86"/>
        <v>66.093007293007275</v>
      </c>
      <c r="G338" s="287">
        <f t="shared" si="87"/>
        <v>33.108051575931228</v>
      </c>
      <c r="H338" s="338">
        <f>SUM(D339+D340+D426+D567)</f>
        <v>11900</v>
      </c>
      <c r="I338" s="338">
        <f>SUM(E339+E340+E426+E567)</f>
        <v>8289.15</v>
      </c>
      <c r="J338" s="345"/>
      <c r="K338" s="345"/>
      <c r="L338" s="345"/>
    </row>
    <row r="339" spans="1:12">
      <c r="A339" s="137">
        <v>32211</v>
      </c>
      <c r="B339" s="280" t="s">
        <v>241</v>
      </c>
      <c r="C339" s="19">
        <v>1669</v>
      </c>
      <c r="D339" s="19">
        <v>9000</v>
      </c>
      <c r="E339" s="220">
        <v>6159.19</v>
      </c>
      <c r="F339" s="287">
        <f t="shared" si="86"/>
        <v>369.03475134811259</v>
      </c>
      <c r="G339" s="287">
        <f t="shared" si="87"/>
        <v>68.435444444444443</v>
      </c>
      <c r="J339" s="345"/>
      <c r="K339" s="345"/>
      <c r="L339" s="345"/>
    </row>
    <row r="340" spans="1:12">
      <c r="A340" s="279">
        <v>32214</v>
      </c>
      <c r="B340" s="280" t="s">
        <v>242</v>
      </c>
      <c r="C340" s="220">
        <v>2322</v>
      </c>
      <c r="D340" s="220">
        <v>1200</v>
      </c>
      <c r="E340" s="220">
        <v>567.45000000000005</v>
      </c>
      <c r="F340" s="287">
        <f t="shared" si="86"/>
        <v>24.437984496124031</v>
      </c>
      <c r="G340" s="287">
        <f t="shared" si="87"/>
        <v>47.287500000000001</v>
      </c>
      <c r="H340" s="338">
        <f>SUM(D341+D342+D343+D344+D345+D427+D428+D579+D588+D589+D590+D591+D603+D615+D616+D625+D719+D720)</f>
        <v>262800</v>
      </c>
      <c r="I340" s="338">
        <f>SUM(E341+E342+E343+E344+E345+E427+E428+E579+E588+E589+E590+E591+E603+E615+E616+E625+E719+E720)</f>
        <v>102915.69999999998</v>
      </c>
      <c r="J340" s="345"/>
      <c r="K340" s="345"/>
      <c r="L340" s="345"/>
    </row>
    <row r="341" spans="1:12">
      <c r="A341" s="137">
        <v>3223100</v>
      </c>
      <c r="B341" s="280" t="s">
        <v>243</v>
      </c>
      <c r="C341" s="19">
        <v>3794</v>
      </c>
      <c r="D341" s="19">
        <v>7300</v>
      </c>
      <c r="E341" s="220">
        <v>2811.62</v>
      </c>
      <c r="F341" s="287">
        <f t="shared" si="86"/>
        <v>74.107011070110701</v>
      </c>
      <c r="G341" s="287">
        <f t="shared" si="87"/>
        <v>38.51534246575342</v>
      </c>
      <c r="J341" s="345"/>
      <c r="K341" s="345"/>
      <c r="L341" s="345"/>
    </row>
    <row r="342" spans="1:12">
      <c r="A342" s="137">
        <v>32233</v>
      </c>
      <c r="B342" s="280" t="s">
        <v>244</v>
      </c>
      <c r="C342" s="19">
        <v>9657</v>
      </c>
      <c r="D342" s="19">
        <v>19500</v>
      </c>
      <c r="E342" s="220">
        <v>7845.64</v>
      </c>
      <c r="F342" s="287">
        <f t="shared" si="86"/>
        <v>81.243036139587872</v>
      </c>
      <c r="G342" s="287">
        <f t="shared" si="87"/>
        <v>40.234051282051283</v>
      </c>
      <c r="J342" s="345"/>
      <c r="K342" s="345"/>
      <c r="L342" s="345"/>
    </row>
    <row r="343" spans="1:12">
      <c r="A343" s="137">
        <v>3223303</v>
      </c>
      <c r="B343" s="280" t="s">
        <v>245</v>
      </c>
      <c r="C343" s="19">
        <v>4476</v>
      </c>
      <c r="D343" s="19">
        <v>4000</v>
      </c>
      <c r="E343" s="220">
        <v>935.13</v>
      </c>
      <c r="F343" s="287">
        <f t="shared" si="86"/>
        <v>20.892091152815013</v>
      </c>
      <c r="G343" s="287">
        <f t="shared" si="87"/>
        <v>23.378250000000001</v>
      </c>
      <c r="J343" s="345"/>
      <c r="K343" s="345"/>
      <c r="L343" s="345"/>
    </row>
    <row r="344" spans="1:12">
      <c r="A344" s="137">
        <v>3223401</v>
      </c>
      <c r="B344" s="280" t="s">
        <v>246</v>
      </c>
      <c r="C344" s="19">
        <v>2884</v>
      </c>
      <c r="D344" s="19">
        <v>16000</v>
      </c>
      <c r="E344" s="220">
        <v>3392.69</v>
      </c>
      <c r="F344" s="287">
        <f t="shared" si="86"/>
        <v>117.63834951456312</v>
      </c>
      <c r="G344" s="287">
        <f t="shared" si="87"/>
        <v>21.2043125</v>
      </c>
      <c r="J344" s="345"/>
      <c r="K344" s="345"/>
      <c r="L344" s="345"/>
    </row>
    <row r="345" spans="1:12">
      <c r="A345" s="137">
        <v>32234</v>
      </c>
      <c r="B345" s="280" t="s">
        <v>247</v>
      </c>
      <c r="C345" s="19">
        <v>0</v>
      </c>
      <c r="D345" s="19">
        <v>0</v>
      </c>
      <c r="E345" s="220">
        <v>0</v>
      </c>
      <c r="F345" s="287">
        <v>0</v>
      </c>
      <c r="G345" s="287">
        <v>0</v>
      </c>
      <c r="H345" s="338">
        <f>SUM(D346+D347+D348+D429+D580+D581+D586+D587+D604+D617+D721)</f>
        <v>37500</v>
      </c>
      <c r="I345" s="338">
        <f>SUM(E346+E347+E348+E429+E580+E581+E586+E587+E604+E617+E721)</f>
        <v>12431.43</v>
      </c>
      <c r="J345" s="345"/>
      <c r="K345" s="345"/>
      <c r="L345" s="345"/>
    </row>
    <row r="346" spans="1:12">
      <c r="A346" s="137">
        <v>32241</v>
      </c>
      <c r="B346" s="280" t="s">
        <v>248</v>
      </c>
      <c r="C346" s="19">
        <v>132</v>
      </c>
      <c r="D346" s="19">
        <v>1100</v>
      </c>
      <c r="E346" s="220">
        <v>457.1</v>
      </c>
      <c r="F346" s="287">
        <f t="shared" si="86"/>
        <v>346.28787878787881</v>
      </c>
      <c r="G346" s="287">
        <f t="shared" si="87"/>
        <v>41.554545454545455</v>
      </c>
    </row>
    <row r="347" spans="1:12">
      <c r="A347" s="137">
        <v>32242</v>
      </c>
      <c r="B347" s="280" t="s">
        <v>249</v>
      </c>
      <c r="C347" s="19">
        <v>2845</v>
      </c>
      <c r="D347" s="19">
        <v>2200</v>
      </c>
      <c r="E347" s="220">
        <v>0</v>
      </c>
      <c r="F347" s="287">
        <f t="shared" si="86"/>
        <v>0</v>
      </c>
      <c r="G347" s="287">
        <f t="shared" si="87"/>
        <v>0</v>
      </c>
    </row>
    <row r="348" spans="1:12">
      <c r="A348" s="137">
        <v>32243</v>
      </c>
      <c r="B348" s="280" t="s">
        <v>250</v>
      </c>
      <c r="C348" s="19">
        <v>151</v>
      </c>
      <c r="D348" s="19">
        <v>2000</v>
      </c>
      <c r="E348" s="220">
        <v>58</v>
      </c>
      <c r="F348" s="287">
        <v>0</v>
      </c>
      <c r="G348" s="287">
        <f t="shared" si="87"/>
        <v>2.9000000000000004</v>
      </c>
      <c r="H348" s="338">
        <f>SUM(D349+D350+D430+D568+D722)</f>
        <v>15000</v>
      </c>
      <c r="I348" s="338">
        <f>SUM(E349+E350+E430+E568+E722)</f>
        <v>3447.6</v>
      </c>
    </row>
    <row r="349" spans="1:12">
      <c r="A349" s="137">
        <v>32251</v>
      </c>
      <c r="B349" s="280" t="s">
        <v>251</v>
      </c>
      <c r="C349" s="19">
        <v>7035</v>
      </c>
      <c r="D349" s="19">
        <v>4000</v>
      </c>
      <c r="E349" s="220">
        <v>882.6</v>
      </c>
      <c r="F349" s="287">
        <f t="shared" si="86"/>
        <v>12.54584221748401</v>
      </c>
      <c r="G349" s="287">
        <f t="shared" si="87"/>
        <v>22.065000000000001</v>
      </c>
    </row>
    <row r="350" spans="1:12">
      <c r="A350" s="137">
        <v>32252</v>
      </c>
      <c r="B350" s="280" t="s">
        <v>252</v>
      </c>
      <c r="C350" s="19">
        <v>0</v>
      </c>
      <c r="D350" s="19">
        <v>3500</v>
      </c>
      <c r="E350" s="220">
        <v>0</v>
      </c>
      <c r="F350" s="287">
        <v>0</v>
      </c>
      <c r="G350" s="287">
        <v>0</v>
      </c>
    </row>
    <row r="351" spans="1:12">
      <c r="A351" s="142">
        <v>323</v>
      </c>
      <c r="B351" s="264" t="s">
        <v>83</v>
      </c>
      <c r="C351" s="193">
        <f>SUM(C352:C368)</f>
        <v>28511</v>
      </c>
      <c r="D351" s="193">
        <f t="shared" ref="D351:E351" si="93">SUM(D352:D368)</f>
        <v>93450</v>
      </c>
      <c r="E351" s="193">
        <f t="shared" si="93"/>
        <v>36758.839999999997</v>
      </c>
      <c r="F351" s="287">
        <f t="shared" si="86"/>
        <v>128.92862403984427</v>
      </c>
      <c r="G351" s="287">
        <f t="shared" si="87"/>
        <v>39.33530230069556</v>
      </c>
      <c r="H351" s="338">
        <f>SUM(D352+D353+D432+D593)</f>
        <v>22000</v>
      </c>
      <c r="I351" s="338">
        <f>SUM(E352+E353+E432+E593)</f>
        <v>8983.5399999999991</v>
      </c>
    </row>
    <row r="352" spans="1:12">
      <c r="A352" s="137">
        <v>32311</v>
      </c>
      <c r="B352" s="280" t="s">
        <v>253</v>
      </c>
      <c r="C352" s="19">
        <v>5100</v>
      </c>
      <c r="D352" s="19">
        <v>12600</v>
      </c>
      <c r="E352" s="19">
        <v>5009.8999999999996</v>
      </c>
      <c r="F352" s="287">
        <f t="shared" si="86"/>
        <v>98.233333333333334</v>
      </c>
      <c r="G352" s="287">
        <f t="shared" si="87"/>
        <v>39.761111111111106</v>
      </c>
    </row>
    <row r="353" spans="1:9">
      <c r="A353" s="137">
        <v>32313</v>
      </c>
      <c r="B353" s="280" t="s">
        <v>254</v>
      </c>
      <c r="C353" s="19">
        <v>5058</v>
      </c>
      <c r="D353" s="19">
        <v>6000</v>
      </c>
      <c r="E353" s="19">
        <v>2646.51</v>
      </c>
      <c r="F353" s="287">
        <f t="shared" si="86"/>
        <v>52.323250296559905</v>
      </c>
      <c r="G353" s="287">
        <f t="shared" si="87"/>
        <v>44.108500000000006</v>
      </c>
      <c r="H353" s="338">
        <f>SUM(D354+D355+D356+D357+D433+D583+D594+D595+D606+D619+D627+D725)</f>
        <v>200000</v>
      </c>
      <c r="I353" s="338">
        <f>SUM(E354+E355+E356+E357+E433+E583+E594+E595+E606+E619+E627+E725)</f>
        <v>22055.75</v>
      </c>
    </row>
    <row r="354" spans="1:9">
      <c r="A354" s="137">
        <v>32321</v>
      </c>
      <c r="B354" s="280" t="s">
        <v>255</v>
      </c>
      <c r="C354" s="330">
        <v>0</v>
      </c>
      <c r="D354" s="19">
        <v>500</v>
      </c>
      <c r="E354" s="19">
        <v>2058.75</v>
      </c>
      <c r="F354" s="287">
        <v>0</v>
      </c>
      <c r="G354" s="287">
        <v>0</v>
      </c>
    </row>
    <row r="355" spans="1:9">
      <c r="A355" s="137">
        <v>32322</v>
      </c>
      <c r="B355" s="280" t="s">
        <v>256</v>
      </c>
      <c r="C355" s="330">
        <v>321</v>
      </c>
      <c r="D355" s="19">
        <v>500</v>
      </c>
      <c r="E355" s="19">
        <v>803.5</v>
      </c>
      <c r="F355" s="287">
        <f t="shared" si="86"/>
        <v>250.31152647975077</v>
      </c>
      <c r="G355" s="287">
        <f t="shared" si="87"/>
        <v>160.69999999999999</v>
      </c>
    </row>
    <row r="356" spans="1:9">
      <c r="A356" s="137">
        <v>32323</v>
      </c>
      <c r="B356" s="280" t="s">
        <v>257</v>
      </c>
      <c r="C356" s="330">
        <v>1221</v>
      </c>
      <c r="D356" s="19">
        <v>3000</v>
      </c>
      <c r="E356" s="19">
        <v>2030</v>
      </c>
      <c r="F356" s="287">
        <f t="shared" si="86"/>
        <v>166.25716625716626</v>
      </c>
      <c r="G356" s="287">
        <f t="shared" si="87"/>
        <v>67.666666666666657</v>
      </c>
    </row>
    <row r="357" spans="1:9">
      <c r="A357" s="137">
        <v>32329</v>
      </c>
      <c r="B357" s="280" t="s">
        <v>258</v>
      </c>
      <c r="C357" s="330">
        <v>0</v>
      </c>
      <c r="D357" s="19">
        <v>1000</v>
      </c>
      <c r="E357" s="19">
        <v>0</v>
      </c>
      <c r="F357" s="287">
        <v>0</v>
      </c>
      <c r="G357" s="287">
        <v>0</v>
      </c>
      <c r="H357" s="338">
        <f>SUM(D358+D359+D434+D704)</f>
        <v>7000</v>
      </c>
      <c r="I357" s="338">
        <f>SUM(E358+E359+E434+E704)</f>
        <v>2850</v>
      </c>
    </row>
    <row r="358" spans="1:9">
      <c r="A358" s="137">
        <v>32331</v>
      </c>
      <c r="B358" s="280" t="s">
        <v>259</v>
      </c>
      <c r="C358" s="330">
        <v>0</v>
      </c>
      <c r="D358" s="19">
        <v>1300</v>
      </c>
      <c r="E358" s="19">
        <v>400</v>
      </c>
      <c r="F358" s="287">
        <v>0</v>
      </c>
      <c r="G358" s="287">
        <f t="shared" si="87"/>
        <v>30.76923076923077</v>
      </c>
    </row>
    <row r="359" spans="1:9">
      <c r="A359" s="137">
        <v>32334</v>
      </c>
      <c r="B359" s="280" t="s">
        <v>260</v>
      </c>
      <c r="C359" s="330">
        <v>0</v>
      </c>
      <c r="D359" s="19">
        <v>4000</v>
      </c>
      <c r="E359" s="19">
        <v>1500</v>
      </c>
      <c r="F359" s="287">
        <v>0</v>
      </c>
      <c r="G359" s="287">
        <f t="shared" si="87"/>
        <v>37.5</v>
      </c>
      <c r="H359" s="338">
        <f>SUM(D360+D361+D482+D596+D597+D724)</f>
        <v>71400</v>
      </c>
      <c r="I359" s="338">
        <f>SUM(E360+E361+E482+E596+E597+E724)</f>
        <v>35039.049999999996</v>
      </c>
    </row>
    <row r="360" spans="1:9">
      <c r="A360" s="137">
        <v>32341</v>
      </c>
      <c r="B360" s="280" t="s">
        <v>261</v>
      </c>
      <c r="C360" s="330">
        <v>2194</v>
      </c>
      <c r="D360" s="19">
        <v>3000</v>
      </c>
      <c r="E360" s="19">
        <v>1048.68</v>
      </c>
      <c r="F360" s="287">
        <f t="shared" si="86"/>
        <v>47.79762989972653</v>
      </c>
      <c r="G360" s="287">
        <f t="shared" si="87"/>
        <v>34.956000000000003</v>
      </c>
    </row>
    <row r="361" spans="1:9">
      <c r="A361" s="137">
        <v>32342</v>
      </c>
      <c r="B361" s="280" t="s">
        <v>262</v>
      </c>
      <c r="C361" s="330">
        <v>525</v>
      </c>
      <c r="D361" s="19">
        <v>1000</v>
      </c>
      <c r="E361" s="19">
        <v>437.5</v>
      </c>
      <c r="F361" s="287">
        <f t="shared" si="86"/>
        <v>83.333333333333343</v>
      </c>
      <c r="G361" s="287">
        <f t="shared" si="87"/>
        <v>43.75</v>
      </c>
      <c r="H361" s="338">
        <f>SUM(D362:D363)</f>
        <v>40000</v>
      </c>
      <c r="I361" s="338">
        <f>SUM(E362:E363)</f>
        <v>13561.5</v>
      </c>
    </row>
    <row r="362" spans="1:9">
      <c r="A362" s="137">
        <v>32372</v>
      </c>
      <c r="B362" s="280" t="s">
        <v>263</v>
      </c>
      <c r="C362" s="330">
        <v>4759</v>
      </c>
      <c r="D362" s="19">
        <v>4000</v>
      </c>
      <c r="E362" s="19">
        <v>0</v>
      </c>
      <c r="F362" s="287">
        <v>0</v>
      </c>
      <c r="G362" s="287">
        <v>0</v>
      </c>
    </row>
    <row r="363" spans="1:9">
      <c r="A363" s="137">
        <v>32375</v>
      </c>
      <c r="B363" s="280" t="s">
        <v>264</v>
      </c>
      <c r="C363" s="330">
        <v>284</v>
      </c>
      <c r="D363" s="19">
        <v>36000</v>
      </c>
      <c r="E363" s="19">
        <v>13561.5</v>
      </c>
      <c r="F363" s="287">
        <f t="shared" si="86"/>
        <v>4775.1760563380276</v>
      </c>
      <c r="G363" s="287">
        <f t="shared" si="87"/>
        <v>37.670833333333334</v>
      </c>
    </row>
    <row r="364" spans="1:9">
      <c r="A364" s="137">
        <v>32389</v>
      </c>
      <c r="B364" s="280" t="s">
        <v>90</v>
      </c>
      <c r="C364" s="330">
        <v>6675</v>
      </c>
      <c r="D364" s="19">
        <v>13350</v>
      </c>
      <c r="E364" s="19">
        <v>6750</v>
      </c>
      <c r="F364" s="287">
        <f t="shared" si="86"/>
        <v>101.12359550561798</v>
      </c>
      <c r="G364" s="287">
        <f t="shared" si="87"/>
        <v>50.561797752808992</v>
      </c>
      <c r="H364" s="338">
        <f>SUM(D365+D366+D367+D598)</f>
        <v>7000</v>
      </c>
      <c r="I364" s="338">
        <f>SUM(E365+E366+E367+E598)</f>
        <v>704.55</v>
      </c>
    </row>
    <row r="365" spans="1:9">
      <c r="A365" s="137">
        <v>32391</v>
      </c>
      <c r="B365" s="280" t="s">
        <v>265</v>
      </c>
      <c r="C365" s="330">
        <v>0</v>
      </c>
      <c r="D365" s="19">
        <v>100</v>
      </c>
      <c r="E365" s="19">
        <v>0</v>
      </c>
      <c r="F365" s="287">
        <v>0</v>
      </c>
      <c r="G365" s="287">
        <f t="shared" si="87"/>
        <v>0</v>
      </c>
    </row>
    <row r="366" spans="1:9">
      <c r="A366" s="137">
        <v>32399</v>
      </c>
      <c r="B366" s="280" t="s">
        <v>612</v>
      </c>
      <c r="C366" s="330">
        <v>2374</v>
      </c>
      <c r="D366" s="19">
        <v>3000</v>
      </c>
      <c r="E366" s="19">
        <v>332.5</v>
      </c>
      <c r="F366" s="287">
        <f t="shared" si="86"/>
        <v>14.005897219882055</v>
      </c>
      <c r="G366" s="287">
        <f t="shared" si="87"/>
        <v>11.083333333333334</v>
      </c>
    </row>
    <row r="367" spans="1:9">
      <c r="A367" s="137">
        <v>32394</v>
      </c>
      <c r="B367" s="280" t="s">
        <v>266</v>
      </c>
      <c r="C367" s="330">
        <v>0</v>
      </c>
      <c r="D367" s="19">
        <v>1100</v>
      </c>
      <c r="E367" s="19">
        <v>0</v>
      </c>
      <c r="F367" s="287">
        <v>0</v>
      </c>
      <c r="G367" s="287">
        <f t="shared" si="87"/>
        <v>0</v>
      </c>
    </row>
    <row r="368" spans="1:9">
      <c r="A368" s="137">
        <v>32399</v>
      </c>
      <c r="B368" s="280" t="s">
        <v>652</v>
      </c>
      <c r="C368" s="330">
        <v>0</v>
      </c>
      <c r="D368" s="19">
        <v>3000</v>
      </c>
      <c r="E368" s="19">
        <v>180</v>
      </c>
      <c r="F368" s="287"/>
      <c r="G368" s="287">
        <f t="shared" si="87"/>
        <v>6</v>
      </c>
    </row>
    <row r="369" spans="1:9">
      <c r="A369" s="142">
        <v>324</v>
      </c>
      <c r="B369" s="264" t="s">
        <v>653</v>
      </c>
      <c r="C369" s="193">
        <f>SUM(C370)</f>
        <v>0</v>
      </c>
      <c r="D369" s="193">
        <f>SUM(D370)</f>
        <v>23600</v>
      </c>
      <c r="E369" s="193">
        <f>SUM(E370)</f>
        <v>0</v>
      </c>
      <c r="F369" s="287">
        <v>0</v>
      </c>
      <c r="G369" s="287">
        <f t="shared" ref="G369" si="94">E369/D369*100</f>
        <v>0</v>
      </c>
      <c r="H369" s="338">
        <f>SUM(D372+D373+D600)</f>
        <v>4600</v>
      </c>
      <c r="I369" s="338">
        <f>SUM(E372+E373+E600)</f>
        <v>1796.59</v>
      </c>
    </row>
    <row r="370" spans="1:9">
      <c r="A370" s="137">
        <v>32412</v>
      </c>
      <c r="B370" s="280" t="s">
        <v>654</v>
      </c>
      <c r="C370" s="330">
        <v>0</v>
      </c>
      <c r="D370" s="19">
        <v>23600</v>
      </c>
      <c r="E370" s="19">
        <v>0</v>
      </c>
      <c r="F370" s="287"/>
      <c r="G370" s="287"/>
    </row>
    <row r="371" spans="1:9">
      <c r="A371" s="142">
        <v>329</v>
      </c>
      <c r="B371" s="264" t="s">
        <v>92</v>
      </c>
      <c r="C371" s="193">
        <f>SUM(C372:C377)</f>
        <v>10134</v>
      </c>
      <c r="D371" s="193">
        <f t="shared" ref="D371:E371" si="95">SUM(D372:D377)</f>
        <v>27440</v>
      </c>
      <c r="E371" s="193">
        <f t="shared" si="95"/>
        <v>12014.380000000001</v>
      </c>
      <c r="F371" s="287">
        <f t="shared" si="86"/>
        <v>118.55516084468127</v>
      </c>
      <c r="G371" s="287">
        <f t="shared" si="87"/>
        <v>43.784183673469393</v>
      </c>
    </row>
    <row r="372" spans="1:9">
      <c r="A372" s="137">
        <v>329211</v>
      </c>
      <c r="B372" s="280" t="s">
        <v>267</v>
      </c>
      <c r="C372" s="330">
        <v>0</v>
      </c>
      <c r="D372" s="19">
        <v>1200</v>
      </c>
      <c r="E372" s="19">
        <v>0</v>
      </c>
      <c r="F372" s="287">
        <v>0</v>
      </c>
      <c r="G372" s="287">
        <f t="shared" si="87"/>
        <v>0</v>
      </c>
    </row>
    <row r="373" spans="1:9">
      <c r="A373" s="137">
        <v>32923</v>
      </c>
      <c r="B373" s="280" t="s">
        <v>540</v>
      </c>
      <c r="C373" s="330">
        <v>0</v>
      </c>
      <c r="D373" s="19">
        <v>0</v>
      </c>
      <c r="E373" s="19">
        <v>966.79</v>
      </c>
      <c r="F373" s="287">
        <v>0</v>
      </c>
      <c r="G373" s="287">
        <v>0</v>
      </c>
      <c r="H373" s="338">
        <f>SUM(D376+D377+D411+D437+D438+D469+D470+D471+D527+D528+D529+D537+D538+D608+D663+D690+D696+D700+D711+D715+D727)</f>
        <v>106900</v>
      </c>
      <c r="I373" s="338">
        <f>SUM(E376+E377+E411+E437+E438+E469+E470+E471+E527+E528+E529+E537+E538+E608+E663+E690+E696+E700+E711+E715+E727)</f>
        <v>69213.789999999994</v>
      </c>
    </row>
    <row r="374" spans="1:9">
      <c r="A374" s="137">
        <v>32931</v>
      </c>
      <c r="B374" s="280" t="s">
        <v>94</v>
      </c>
      <c r="C374" s="330">
        <v>3269</v>
      </c>
      <c r="D374" s="19">
        <v>14000</v>
      </c>
      <c r="E374" s="19">
        <v>5031.34</v>
      </c>
      <c r="F374" s="287">
        <f t="shared" si="86"/>
        <v>153.91067604772101</v>
      </c>
      <c r="G374" s="287">
        <f t="shared" si="87"/>
        <v>35.938142857142857</v>
      </c>
    </row>
    <row r="375" spans="1:9">
      <c r="A375" s="137">
        <v>32941</v>
      </c>
      <c r="B375" s="280" t="s">
        <v>95</v>
      </c>
      <c r="C375" s="330">
        <v>0</v>
      </c>
      <c r="D375" s="19">
        <v>740</v>
      </c>
      <c r="E375" s="19">
        <v>0</v>
      </c>
      <c r="F375" s="287">
        <v>0</v>
      </c>
      <c r="G375" s="287">
        <f t="shared" si="87"/>
        <v>0</v>
      </c>
    </row>
    <row r="376" spans="1:9">
      <c r="A376" s="279">
        <v>3299900</v>
      </c>
      <c r="B376" s="280" t="s">
        <v>268</v>
      </c>
      <c r="C376" s="331">
        <v>960</v>
      </c>
      <c r="D376" s="220">
        <v>1920</v>
      </c>
      <c r="E376" s="220">
        <v>960</v>
      </c>
      <c r="F376" s="287">
        <f t="shared" si="86"/>
        <v>100</v>
      </c>
      <c r="G376" s="287">
        <f t="shared" si="87"/>
        <v>50</v>
      </c>
    </row>
    <row r="377" spans="1:9">
      <c r="A377" s="137">
        <v>3299900</v>
      </c>
      <c r="B377" s="280" t="s">
        <v>269</v>
      </c>
      <c r="C377" s="331">
        <v>5905</v>
      </c>
      <c r="D377" s="19">
        <v>9580</v>
      </c>
      <c r="E377" s="220">
        <v>5056.25</v>
      </c>
      <c r="F377" s="287">
        <f t="shared" si="86"/>
        <v>85.62658763759525</v>
      </c>
      <c r="G377" s="287">
        <f t="shared" si="87"/>
        <v>52.779227557411282</v>
      </c>
    </row>
    <row r="378" spans="1:9">
      <c r="A378" s="200" t="s">
        <v>270</v>
      </c>
      <c r="B378" s="236"/>
      <c r="C378" s="179">
        <f>SUM(C379+C381+C385+C387+C389)</f>
        <v>0</v>
      </c>
      <c r="D378" s="179">
        <f t="shared" ref="D378:E378" si="96">SUM(D379+D381+D385+D387+D389)</f>
        <v>500</v>
      </c>
      <c r="E378" s="179">
        <f t="shared" si="96"/>
        <v>2863.7200000000003</v>
      </c>
      <c r="F378" s="287">
        <v>0</v>
      </c>
      <c r="G378" s="287">
        <f t="shared" si="87"/>
        <v>572.74400000000003</v>
      </c>
    </row>
    <row r="379" spans="1:9">
      <c r="A379" s="195">
        <v>412</v>
      </c>
      <c r="B379" s="237" t="s">
        <v>147</v>
      </c>
      <c r="C379" s="190">
        <f>SUM(C380)</f>
        <v>0</v>
      </c>
      <c r="D379" s="190">
        <f t="shared" ref="D379:E379" si="97">SUM(D380)</f>
        <v>0</v>
      </c>
      <c r="E379" s="190">
        <f t="shared" si="97"/>
        <v>0</v>
      </c>
      <c r="F379" s="287">
        <v>0</v>
      </c>
      <c r="G379" s="287">
        <v>0</v>
      </c>
    </row>
    <row r="380" spans="1:9">
      <c r="A380" s="201">
        <v>41249</v>
      </c>
      <c r="B380" s="280" t="s">
        <v>271</v>
      </c>
      <c r="C380" s="202">
        <v>0</v>
      </c>
      <c r="D380" s="202">
        <v>0</v>
      </c>
      <c r="E380" s="202">
        <v>0</v>
      </c>
      <c r="F380" s="287">
        <v>0</v>
      </c>
      <c r="G380" s="287">
        <v>0</v>
      </c>
    </row>
    <row r="381" spans="1:9">
      <c r="A381" s="142">
        <v>422</v>
      </c>
      <c r="B381" s="264" t="s">
        <v>154</v>
      </c>
      <c r="C381" s="193">
        <f>SUM(C382:C384)</f>
        <v>0</v>
      </c>
      <c r="D381" s="193">
        <f t="shared" ref="D381:E381" si="98">SUM(D382:D384)</f>
        <v>0</v>
      </c>
      <c r="E381" s="193">
        <f t="shared" si="98"/>
        <v>2863.7200000000003</v>
      </c>
      <c r="F381" s="287">
        <v>0</v>
      </c>
      <c r="G381" s="287">
        <v>0</v>
      </c>
    </row>
    <row r="382" spans="1:9">
      <c r="A382" s="137">
        <v>42211</v>
      </c>
      <c r="B382" s="280" t="s">
        <v>272</v>
      </c>
      <c r="C382" s="19">
        <v>0</v>
      </c>
      <c r="D382" s="19">
        <v>0</v>
      </c>
      <c r="E382" s="19">
        <v>1099</v>
      </c>
      <c r="F382" s="287">
        <v>0</v>
      </c>
      <c r="G382" s="287">
        <v>0</v>
      </c>
    </row>
    <row r="383" spans="1:9">
      <c r="A383" s="137">
        <v>42219</v>
      </c>
      <c r="B383" s="280" t="s">
        <v>677</v>
      </c>
      <c r="C383" s="19">
        <v>0</v>
      </c>
      <c r="D383" s="19">
        <v>0</v>
      </c>
      <c r="E383" s="19">
        <v>1764.72</v>
      </c>
      <c r="F383" s="287">
        <v>0</v>
      </c>
      <c r="G383" s="287">
        <v>0</v>
      </c>
    </row>
    <row r="384" spans="1:9">
      <c r="A384" s="137">
        <v>42222</v>
      </c>
      <c r="B384" s="280" t="s">
        <v>273</v>
      </c>
      <c r="C384" s="19">
        <v>0</v>
      </c>
      <c r="D384" s="19">
        <v>0</v>
      </c>
      <c r="E384" s="19">
        <v>0</v>
      </c>
      <c r="F384" s="287">
        <v>0</v>
      </c>
      <c r="G384" s="287">
        <v>0</v>
      </c>
    </row>
    <row r="385" spans="1:9">
      <c r="A385" s="142">
        <v>423</v>
      </c>
      <c r="B385" s="264" t="s">
        <v>159</v>
      </c>
      <c r="C385" s="193">
        <f>SUM(C386)</f>
        <v>0</v>
      </c>
      <c r="D385" s="193">
        <f t="shared" ref="D385:E385" si="99">SUM(D386)</f>
        <v>0</v>
      </c>
      <c r="E385" s="193">
        <f t="shared" si="99"/>
        <v>0</v>
      </c>
      <c r="F385" s="287">
        <v>0</v>
      </c>
      <c r="G385" s="287">
        <v>0</v>
      </c>
    </row>
    <row r="386" spans="1:9">
      <c r="A386" s="137">
        <v>42311</v>
      </c>
      <c r="B386" s="280" t="s">
        <v>274</v>
      </c>
      <c r="C386" s="19">
        <v>0</v>
      </c>
      <c r="D386" s="19">
        <v>0</v>
      </c>
      <c r="E386" s="19">
        <v>0</v>
      </c>
      <c r="F386" s="287">
        <v>0</v>
      </c>
      <c r="G386" s="287">
        <v>0</v>
      </c>
    </row>
    <row r="387" spans="1:9">
      <c r="A387" s="142">
        <v>451</v>
      </c>
      <c r="B387" s="264" t="s">
        <v>165</v>
      </c>
      <c r="C387" s="193">
        <f>SUM(C388)</f>
        <v>0</v>
      </c>
      <c r="D387" s="193">
        <f t="shared" ref="D387:E387" si="100">SUM(D388)</f>
        <v>500</v>
      </c>
      <c r="E387" s="193">
        <f t="shared" si="100"/>
        <v>0</v>
      </c>
      <c r="F387" s="287">
        <v>0</v>
      </c>
      <c r="G387" s="287">
        <f t="shared" ref="G387:G451" si="101">E387/D387*100</f>
        <v>0</v>
      </c>
    </row>
    <row r="388" spans="1:9">
      <c r="A388" s="137">
        <v>45111</v>
      </c>
      <c r="B388" s="280" t="s">
        <v>165</v>
      </c>
      <c r="C388" s="19">
        <v>0</v>
      </c>
      <c r="D388" s="19">
        <v>500</v>
      </c>
      <c r="E388" s="19">
        <v>0</v>
      </c>
      <c r="F388" s="287">
        <v>0</v>
      </c>
      <c r="G388" s="287">
        <f t="shared" si="101"/>
        <v>0</v>
      </c>
    </row>
    <row r="389" spans="1:9">
      <c r="A389" s="142">
        <v>426</v>
      </c>
      <c r="B389" s="293" t="s">
        <v>163</v>
      </c>
      <c r="C389" s="193">
        <f>SUM(C390)</f>
        <v>0</v>
      </c>
      <c r="D389" s="193">
        <f t="shared" ref="D389:E389" si="102">SUM(D390)</f>
        <v>0</v>
      </c>
      <c r="E389" s="193">
        <f t="shared" si="102"/>
        <v>0</v>
      </c>
      <c r="F389" s="287">
        <v>0</v>
      </c>
      <c r="G389" s="287">
        <v>0</v>
      </c>
    </row>
    <row r="390" spans="1:9">
      <c r="A390" s="279">
        <v>42621</v>
      </c>
      <c r="B390" s="282" t="s">
        <v>275</v>
      </c>
      <c r="C390" s="220">
        <v>0</v>
      </c>
      <c r="D390" s="220">
        <v>0</v>
      </c>
      <c r="E390" s="220">
        <v>0</v>
      </c>
      <c r="F390" s="287">
        <v>0</v>
      </c>
      <c r="G390" s="287">
        <v>0</v>
      </c>
    </row>
    <row r="391" spans="1:9">
      <c r="A391" s="159" t="s">
        <v>276</v>
      </c>
      <c r="B391" s="167"/>
      <c r="C391" s="180">
        <f>SUM(C392)</f>
        <v>17214</v>
      </c>
      <c r="D391" s="180">
        <f t="shared" ref="D391:E391" si="103">SUM(D392)</f>
        <v>45100</v>
      </c>
      <c r="E391" s="180">
        <f t="shared" si="103"/>
        <v>21413.14</v>
      </c>
      <c r="F391" s="287">
        <f t="shared" ref="F391:F448" si="104">E391/C391*100</f>
        <v>124.39374927384688</v>
      </c>
      <c r="G391" s="287">
        <f t="shared" si="101"/>
        <v>47.479246119733922</v>
      </c>
    </row>
    <row r="392" spans="1:9">
      <c r="A392" s="157" t="s">
        <v>277</v>
      </c>
      <c r="B392" s="158"/>
      <c r="C392" s="181">
        <f>SUM(C393+C397)</f>
        <v>17214</v>
      </c>
      <c r="D392" s="181">
        <f t="shared" ref="D392:E392" si="105">SUM(D393+D397)</f>
        <v>45100</v>
      </c>
      <c r="E392" s="181">
        <f t="shared" si="105"/>
        <v>21413.14</v>
      </c>
      <c r="F392" s="287">
        <f t="shared" si="104"/>
        <v>124.39374927384688</v>
      </c>
      <c r="G392" s="287">
        <f t="shared" si="101"/>
        <v>47.479246119733922</v>
      </c>
    </row>
    <row r="393" spans="1:9">
      <c r="A393" s="155" t="s">
        <v>278</v>
      </c>
      <c r="B393" s="156"/>
      <c r="C393" s="182">
        <f>SUM(C394)</f>
        <v>14775</v>
      </c>
      <c r="D393" s="182">
        <f t="shared" ref="D393:E395" si="106">SUM(D394)</f>
        <v>16800</v>
      </c>
      <c r="E393" s="182">
        <f t="shared" si="106"/>
        <v>14855.44</v>
      </c>
      <c r="F393" s="287">
        <f t="shared" si="104"/>
        <v>100.54443316412861</v>
      </c>
      <c r="G393" s="287">
        <f t="shared" si="101"/>
        <v>88.4252380952381</v>
      </c>
    </row>
    <row r="394" spans="1:9">
      <c r="A394" s="134" t="s">
        <v>279</v>
      </c>
      <c r="B394" s="135"/>
      <c r="C394" s="179">
        <f>SUM(C395)</f>
        <v>14775</v>
      </c>
      <c r="D394" s="179">
        <f t="shared" si="106"/>
        <v>16800</v>
      </c>
      <c r="E394" s="179">
        <f t="shared" si="106"/>
        <v>14855.44</v>
      </c>
      <c r="F394" s="287">
        <f t="shared" si="104"/>
        <v>100.54443316412861</v>
      </c>
      <c r="G394" s="287">
        <f t="shared" si="101"/>
        <v>88.4252380952381</v>
      </c>
    </row>
    <row r="395" spans="1:9">
      <c r="A395" s="142">
        <v>36</v>
      </c>
      <c r="B395" s="130"/>
      <c r="C395" s="193">
        <f>SUM(C396)</f>
        <v>14775</v>
      </c>
      <c r="D395" s="193">
        <f t="shared" si="106"/>
        <v>16800</v>
      </c>
      <c r="E395" s="193">
        <f t="shared" si="106"/>
        <v>14855.44</v>
      </c>
      <c r="F395" s="287">
        <f t="shared" si="104"/>
        <v>100.54443316412861</v>
      </c>
      <c r="G395" s="287">
        <f t="shared" si="101"/>
        <v>88.4252380952381</v>
      </c>
    </row>
    <row r="396" spans="1:9">
      <c r="A396" s="279">
        <v>36315</v>
      </c>
      <c r="B396" s="294" t="s">
        <v>280</v>
      </c>
      <c r="C396" s="220">
        <v>14775</v>
      </c>
      <c r="D396" s="220">
        <v>16800</v>
      </c>
      <c r="E396" s="220">
        <v>14855.44</v>
      </c>
      <c r="F396" s="287">
        <f t="shared" si="104"/>
        <v>100.54443316412861</v>
      </c>
      <c r="G396" s="287">
        <f t="shared" si="101"/>
        <v>88.4252380952381</v>
      </c>
    </row>
    <row r="397" spans="1:9">
      <c r="A397" s="161" t="s">
        <v>281</v>
      </c>
      <c r="B397" s="162"/>
      <c r="C397" s="182">
        <f>SUM(C398+C403)</f>
        <v>2439</v>
      </c>
      <c r="D397" s="182">
        <f t="shared" ref="D397:E397" si="107">SUM(D398+D403)</f>
        <v>28300</v>
      </c>
      <c r="E397" s="182">
        <f t="shared" si="107"/>
        <v>6557.7</v>
      </c>
      <c r="F397" s="287">
        <f t="shared" si="104"/>
        <v>268.86838868388685</v>
      </c>
      <c r="G397" s="287">
        <f t="shared" si="101"/>
        <v>23.172084805653707</v>
      </c>
      <c r="H397" s="338">
        <f>SUM(D400+D462+D463+D464+D465+D466+D506+D509+D513+D514+D515+D540+D699+D707)</f>
        <v>188400</v>
      </c>
      <c r="I397" s="338">
        <f>SUM(E400+E462+E463+E464+E465+E466+E506+E509+E513+E514+E515+E540+E699+E707)</f>
        <v>66184.25</v>
      </c>
    </row>
    <row r="398" spans="1:9">
      <c r="A398" s="134" t="s">
        <v>282</v>
      </c>
      <c r="B398" s="135"/>
      <c r="C398" s="179">
        <f>SUM(C399+C401)</f>
        <v>2439</v>
      </c>
      <c r="D398" s="179">
        <f t="shared" ref="D398:E398" si="108">SUM(D399+D401)</f>
        <v>8300</v>
      </c>
      <c r="E398" s="179">
        <f t="shared" si="108"/>
        <v>557.70000000000005</v>
      </c>
      <c r="F398" s="287">
        <f t="shared" si="104"/>
        <v>22.865928659286595</v>
      </c>
      <c r="G398" s="287">
        <f t="shared" si="101"/>
        <v>6.7192771084337357</v>
      </c>
    </row>
    <row r="399" spans="1:9">
      <c r="A399" s="142">
        <v>381</v>
      </c>
      <c r="B399" s="264" t="s">
        <v>120</v>
      </c>
      <c r="C399" s="193">
        <f>SUM(C400)</f>
        <v>2370</v>
      </c>
      <c r="D399" s="193">
        <f t="shared" ref="D399:E399" si="109">SUM(D400)</f>
        <v>6200</v>
      </c>
      <c r="E399" s="193">
        <f t="shared" si="109"/>
        <v>557.70000000000005</v>
      </c>
      <c r="F399" s="287">
        <f t="shared" si="104"/>
        <v>23.531645569620256</v>
      </c>
      <c r="G399" s="287">
        <f t="shared" si="101"/>
        <v>8.9951612903225815</v>
      </c>
      <c r="H399" s="338">
        <f>SUM(D402+D452)</f>
        <v>22100</v>
      </c>
      <c r="I399" s="338">
        <f>SUM(E402+E452)</f>
        <v>0</v>
      </c>
    </row>
    <row r="400" spans="1:9">
      <c r="A400" s="279">
        <v>3811907</v>
      </c>
      <c r="B400" s="280" t="s">
        <v>283</v>
      </c>
      <c r="C400" s="220">
        <v>2370</v>
      </c>
      <c r="D400" s="220">
        <v>6200</v>
      </c>
      <c r="E400" s="220">
        <v>557.70000000000005</v>
      </c>
      <c r="F400" s="287">
        <f t="shared" si="104"/>
        <v>23.531645569620256</v>
      </c>
      <c r="G400" s="287">
        <f t="shared" si="101"/>
        <v>8.9951612903225815</v>
      </c>
    </row>
    <row r="401" spans="1:9">
      <c r="A401" s="142">
        <v>382</v>
      </c>
      <c r="B401" s="264" t="s">
        <v>137</v>
      </c>
      <c r="C401" s="193">
        <f t="shared" ref="C401:E401" si="110">SUM(C402)</f>
        <v>69</v>
      </c>
      <c r="D401" s="193">
        <f t="shared" si="110"/>
        <v>2100</v>
      </c>
      <c r="E401" s="193">
        <f t="shared" si="110"/>
        <v>0</v>
      </c>
      <c r="F401" s="287">
        <v>0</v>
      </c>
      <c r="G401" s="287">
        <f t="shared" si="101"/>
        <v>0</v>
      </c>
    </row>
    <row r="402" spans="1:9">
      <c r="A402" s="279">
        <v>3821</v>
      </c>
      <c r="B402" s="280" t="s">
        <v>283</v>
      </c>
      <c r="C402" s="220">
        <v>69</v>
      </c>
      <c r="D402" s="220">
        <v>2100</v>
      </c>
      <c r="E402" s="220">
        <v>0</v>
      </c>
      <c r="F402" s="287">
        <v>0</v>
      </c>
      <c r="G402" s="287">
        <f t="shared" si="101"/>
        <v>0</v>
      </c>
      <c r="H402" s="338">
        <f>SUM(D405+D488+D502)</f>
        <v>50000</v>
      </c>
      <c r="I402" s="338">
        <f>SUM(E405+E488+E502)</f>
        <v>16031.18</v>
      </c>
    </row>
    <row r="403" spans="1:9">
      <c r="A403" s="134" t="s">
        <v>284</v>
      </c>
      <c r="B403" s="135"/>
      <c r="C403" s="179">
        <f>SUM(C404)</f>
        <v>0</v>
      </c>
      <c r="D403" s="179">
        <f t="shared" ref="D403:E404" si="111">SUM(D404)</f>
        <v>20000</v>
      </c>
      <c r="E403" s="179">
        <f t="shared" si="111"/>
        <v>6000</v>
      </c>
      <c r="F403" s="287">
        <v>0</v>
      </c>
      <c r="G403" s="287">
        <f t="shared" si="101"/>
        <v>30</v>
      </c>
    </row>
    <row r="404" spans="1:9">
      <c r="A404" s="142">
        <v>372</v>
      </c>
      <c r="B404" s="233" t="s">
        <v>116</v>
      </c>
      <c r="C404" s="193">
        <f>SUM(C405)</f>
        <v>0</v>
      </c>
      <c r="D404" s="193">
        <f t="shared" si="111"/>
        <v>20000</v>
      </c>
      <c r="E404" s="193">
        <f t="shared" si="111"/>
        <v>6000</v>
      </c>
      <c r="F404" s="287">
        <v>0</v>
      </c>
      <c r="G404" s="287">
        <f t="shared" si="101"/>
        <v>30</v>
      </c>
    </row>
    <row r="405" spans="1:9">
      <c r="A405" s="279">
        <v>37215</v>
      </c>
      <c r="B405" s="280" t="s">
        <v>285</v>
      </c>
      <c r="C405" s="19">
        <v>0</v>
      </c>
      <c r="D405" s="19">
        <v>20000</v>
      </c>
      <c r="E405" s="19">
        <v>6000</v>
      </c>
      <c r="F405" s="287">
        <v>0</v>
      </c>
      <c r="G405" s="287">
        <f t="shared" si="101"/>
        <v>30</v>
      </c>
    </row>
    <row r="406" spans="1:9">
      <c r="A406" s="159" t="s">
        <v>286</v>
      </c>
      <c r="B406" s="160"/>
      <c r="C406" s="180">
        <f>SUM(C407)</f>
        <v>61505</v>
      </c>
      <c r="D406" s="180">
        <f t="shared" ref="D406:E406" si="112">SUM(D407)</f>
        <v>277086</v>
      </c>
      <c r="E406" s="180">
        <f t="shared" si="112"/>
        <v>82737.72</v>
      </c>
      <c r="F406" s="287">
        <f>E406/C406*100</f>
        <v>134.52194130558493</v>
      </c>
      <c r="G406" s="287">
        <f t="shared" si="101"/>
        <v>29.859942400554338</v>
      </c>
    </row>
    <row r="407" spans="1:9">
      <c r="A407" s="157" t="s">
        <v>287</v>
      </c>
      <c r="B407" s="158"/>
      <c r="C407" s="181">
        <f>SUM(C408+C412+C449+C453)</f>
        <v>61505</v>
      </c>
      <c r="D407" s="181">
        <f t="shared" ref="D407:E407" si="113">SUM(D408+D412+D449+D453)</f>
        <v>277086</v>
      </c>
      <c r="E407" s="181">
        <f t="shared" si="113"/>
        <v>82737.72</v>
      </c>
      <c r="F407" s="287">
        <f t="shared" si="104"/>
        <v>134.52194130558493</v>
      </c>
      <c r="G407" s="287">
        <f t="shared" si="101"/>
        <v>29.859942400554338</v>
      </c>
    </row>
    <row r="408" spans="1:9">
      <c r="A408" s="155" t="s">
        <v>288</v>
      </c>
      <c r="B408" s="156"/>
      <c r="C408" s="182">
        <f>SUM(C409)</f>
        <v>4349</v>
      </c>
      <c r="D408" s="182">
        <f t="shared" ref="D408:E410" si="114">SUM(D409)</f>
        <v>5000</v>
      </c>
      <c r="E408" s="182">
        <f t="shared" si="114"/>
        <v>2381.75</v>
      </c>
      <c r="F408" s="287">
        <f t="shared" si="104"/>
        <v>54.765463324902278</v>
      </c>
      <c r="G408" s="287">
        <f t="shared" si="101"/>
        <v>47.634999999999998</v>
      </c>
    </row>
    <row r="409" spans="1:9">
      <c r="A409" s="191" t="s">
        <v>289</v>
      </c>
      <c r="B409" s="192"/>
      <c r="C409" s="179">
        <f>SUM(C410)</f>
        <v>4349</v>
      </c>
      <c r="D409" s="179">
        <f t="shared" si="114"/>
        <v>5000</v>
      </c>
      <c r="E409" s="179">
        <f t="shared" si="114"/>
        <v>2381.75</v>
      </c>
      <c r="F409" s="287">
        <f t="shared" si="104"/>
        <v>54.765463324902278</v>
      </c>
      <c r="G409" s="287">
        <f t="shared" si="101"/>
        <v>47.634999999999998</v>
      </c>
    </row>
    <row r="410" spans="1:9">
      <c r="A410" s="189">
        <v>329</v>
      </c>
      <c r="B410" s="237" t="s">
        <v>119</v>
      </c>
      <c r="C410" s="190">
        <f>SUM(C411)</f>
        <v>4349</v>
      </c>
      <c r="D410" s="190">
        <f t="shared" si="114"/>
        <v>5000</v>
      </c>
      <c r="E410" s="190">
        <f t="shared" si="114"/>
        <v>2381.75</v>
      </c>
      <c r="F410" s="287">
        <f t="shared" si="104"/>
        <v>54.765463324902278</v>
      </c>
      <c r="G410" s="287">
        <f t="shared" si="101"/>
        <v>47.634999999999998</v>
      </c>
    </row>
    <row r="411" spans="1:9">
      <c r="A411" s="137">
        <v>3299904</v>
      </c>
      <c r="B411" s="280" t="s">
        <v>290</v>
      </c>
      <c r="C411" s="19">
        <v>4349</v>
      </c>
      <c r="D411" s="19">
        <v>5000</v>
      </c>
      <c r="E411" s="220">
        <v>2381.75</v>
      </c>
      <c r="F411" s="287">
        <f t="shared" si="104"/>
        <v>54.765463324902278</v>
      </c>
      <c r="G411" s="287">
        <f t="shared" si="101"/>
        <v>47.634999999999998</v>
      </c>
    </row>
    <row r="412" spans="1:9">
      <c r="A412" s="161" t="s">
        <v>291</v>
      </c>
      <c r="B412" s="162"/>
      <c r="C412" s="182">
        <f>SUM(C413+C442+C446)</f>
        <v>57156</v>
      </c>
      <c r="D412" s="182">
        <f t="shared" ref="D412:E412" si="115">SUM(D413+D442+D446)</f>
        <v>132086</v>
      </c>
      <c r="E412" s="182">
        <f t="shared" si="115"/>
        <v>80355.97</v>
      </c>
      <c r="F412" s="287">
        <f t="shared" si="104"/>
        <v>140.59061165931837</v>
      </c>
      <c r="G412" s="287">
        <f t="shared" si="101"/>
        <v>60.836099208091696</v>
      </c>
    </row>
    <row r="413" spans="1:9">
      <c r="A413" s="134" t="s">
        <v>292</v>
      </c>
      <c r="B413" s="135"/>
      <c r="C413" s="179">
        <f>SUM(C414+C416+C420+C423+C425+C431+C436+C439)</f>
        <v>40618</v>
      </c>
      <c r="D413" s="179">
        <f>SUM(D414+D416+D420+D423+D425+D431+D436+D439)</f>
        <v>132086</v>
      </c>
      <c r="E413" s="179">
        <f>SUM(E414+E416+E420+E423+E425+E431+E436+E439)</f>
        <v>80355.97</v>
      </c>
      <c r="F413" s="287">
        <f t="shared" si="104"/>
        <v>197.83339898567138</v>
      </c>
      <c r="G413" s="287">
        <f t="shared" si="101"/>
        <v>60.836099208091696</v>
      </c>
    </row>
    <row r="414" spans="1:9">
      <c r="A414" s="142">
        <v>36711</v>
      </c>
      <c r="B414" s="264" t="s">
        <v>70</v>
      </c>
      <c r="C414" s="193">
        <f>SUM(C415)</f>
        <v>26753</v>
      </c>
      <c r="D414" s="193">
        <f t="shared" ref="D414:E414" si="116">SUM(D415)</f>
        <v>68152</v>
      </c>
      <c r="E414" s="193">
        <f t="shared" si="116"/>
        <v>33675.519999999997</v>
      </c>
      <c r="F414" s="287">
        <f t="shared" si="104"/>
        <v>125.87567749411279</v>
      </c>
      <c r="G414" s="287">
        <f t="shared" si="101"/>
        <v>49.412372344171843</v>
      </c>
    </row>
    <row r="415" spans="1:9">
      <c r="A415" s="137">
        <v>36711</v>
      </c>
      <c r="B415" s="280" t="s">
        <v>233</v>
      </c>
      <c r="C415" s="19">
        <v>26753</v>
      </c>
      <c r="D415" s="19">
        <v>68152</v>
      </c>
      <c r="E415" s="220">
        <v>33675.519999999997</v>
      </c>
      <c r="F415" s="287">
        <f t="shared" si="104"/>
        <v>125.87567749411279</v>
      </c>
      <c r="G415" s="287">
        <f t="shared" si="101"/>
        <v>49.412372344171843</v>
      </c>
    </row>
    <row r="416" spans="1:9">
      <c r="A416" s="142">
        <v>36711</v>
      </c>
      <c r="B416" s="264" t="s">
        <v>71</v>
      </c>
      <c r="C416" s="98">
        <f>SUM(C417:C419)</f>
        <v>2000</v>
      </c>
      <c r="D416" s="98">
        <f t="shared" ref="D416:E416" si="117">SUM(D417:D419)</f>
        <v>2500</v>
      </c>
      <c r="E416" s="98">
        <f t="shared" si="117"/>
        <v>400</v>
      </c>
      <c r="F416" s="287">
        <v>0</v>
      </c>
      <c r="G416" s="287">
        <f t="shared" si="101"/>
        <v>16</v>
      </c>
    </row>
    <row r="417" spans="1:10">
      <c r="A417" s="139">
        <v>36711</v>
      </c>
      <c r="B417" s="280" t="s">
        <v>234</v>
      </c>
      <c r="C417" s="140">
        <v>0</v>
      </c>
      <c r="D417" s="19">
        <v>0</v>
      </c>
      <c r="E417" s="220">
        <v>400</v>
      </c>
      <c r="F417" s="287">
        <v>0</v>
      </c>
      <c r="G417" s="287">
        <v>0</v>
      </c>
    </row>
    <row r="418" spans="1:10">
      <c r="A418" s="139">
        <v>36711</v>
      </c>
      <c r="B418" s="280" t="s">
        <v>235</v>
      </c>
      <c r="C418" s="140">
        <v>2000</v>
      </c>
      <c r="D418" s="19">
        <v>2500</v>
      </c>
      <c r="E418" s="220">
        <v>0</v>
      </c>
      <c r="F418" s="287">
        <v>0</v>
      </c>
      <c r="G418" s="287">
        <f t="shared" si="101"/>
        <v>0</v>
      </c>
    </row>
    <row r="419" spans="1:10">
      <c r="A419" s="139">
        <v>36711</v>
      </c>
      <c r="B419" s="280" t="s">
        <v>236</v>
      </c>
      <c r="C419" s="140">
        <v>0</v>
      </c>
      <c r="D419" s="19">
        <v>0</v>
      </c>
      <c r="E419" s="220">
        <v>0</v>
      </c>
      <c r="F419" s="287">
        <v>0</v>
      </c>
      <c r="G419" s="287">
        <v>0</v>
      </c>
      <c r="J419" s="415"/>
    </row>
    <row r="420" spans="1:10">
      <c r="A420" s="142">
        <v>36711</v>
      </c>
      <c r="B420" s="264" t="s">
        <v>72</v>
      </c>
      <c r="C420" s="98">
        <f>SUM(C421:C422)</f>
        <v>4602</v>
      </c>
      <c r="D420" s="98">
        <f t="shared" ref="D420:E420" si="118">SUM(D421:D422)</f>
        <v>11724</v>
      </c>
      <c r="E420" s="98">
        <f t="shared" si="118"/>
        <v>5792.2000000000007</v>
      </c>
      <c r="F420" s="287">
        <f t="shared" si="104"/>
        <v>125.8626684050413</v>
      </c>
      <c r="G420" s="287">
        <f t="shared" si="101"/>
        <v>49.404640054588882</v>
      </c>
    </row>
    <row r="421" spans="1:10">
      <c r="A421" s="139">
        <v>36711</v>
      </c>
      <c r="B421" s="280" t="s">
        <v>293</v>
      </c>
      <c r="C421" s="19">
        <v>4147</v>
      </c>
      <c r="D421" s="19">
        <v>10564</v>
      </c>
      <c r="E421" s="220">
        <v>5219.72</v>
      </c>
      <c r="F421" s="287">
        <f t="shared" si="104"/>
        <v>125.86737400530505</v>
      </c>
      <c r="G421" s="287">
        <f t="shared" si="101"/>
        <v>49.410450586898904</v>
      </c>
      <c r="J421" s="338"/>
    </row>
    <row r="422" spans="1:10">
      <c r="A422" s="139">
        <v>36711</v>
      </c>
      <c r="B422" s="280" t="s">
        <v>238</v>
      </c>
      <c r="C422" s="19">
        <v>455</v>
      </c>
      <c r="D422" s="19">
        <v>1160</v>
      </c>
      <c r="E422" s="220">
        <v>572.48</v>
      </c>
      <c r="F422" s="287">
        <f t="shared" si="104"/>
        <v>125.81978021978021</v>
      </c>
      <c r="G422" s="287">
        <f t="shared" si="101"/>
        <v>49.351724137931036</v>
      </c>
    </row>
    <row r="423" spans="1:10">
      <c r="A423" s="142">
        <v>36711</v>
      </c>
      <c r="B423" s="264" t="s">
        <v>74</v>
      </c>
      <c r="C423" s="98">
        <f>SUM(C424)</f>
        <v>0</v>
      </c>
      <c r="D423" s="98">
        <f t="shared" ref="D423:E423" si="119">SUM(D424)</f>
        <v>1500</v>
      </c>
      <c r="E423" s="98">
        <f t="shared" si="119"/>
        <v>0</v>
      </c>
      <c r="F423" s="287">
        <v>0</v>
      </c>
      <c r="G423" s="287">
        <f t="shared" si="101"/>
        <v>0</v>
      </c>
    </row>
    <row r="424" spans="1:10">
      <c r="A424" s="139">
        <v>36711</v>
      </c>
      <c r="B424" s="280" t="s">
        <v>294</v>
      </c>
      <c r="C424" s="19">
        <v>0</v>
      </c>
      <c r="D424" s="19">
        <v>1500</v>
      </c>
      <c r="E424" s="19">
        <v>0</v>
      </c>
      <c r="F424" s="287">
        <v>0</v>
      </c>
      <c r="G424" s="287">
        <f t="shared" si="101"/>
        <v>0</v>
      </c>
    </row>
    <row r="425" spans="1:10">
      <c r="A425" s="142">
        <v>36711</v>
      </c>
      <c r="B425" s="263" t="s">
        <v>78</v>
      </c>
      <c r="C425" s="98">
        <f t="shared" ref="C425:E425" si="120">SUM(C426:C430)</f>
        <v>2272</v>
      </c>
      <c r="D425" s="98">
        <f t="shared" si="120"/>
        <v>6100</v>
      </c>
      <c r="E425" s="98">
        <f t="shared" si="120"/>
        <v>1566.74</v>
      </c>
      <c r="F425" s="287">
        <f t="shared" si="104"/>
        <v>68.958626760563376</v>
      </c>
      <c r="G425" s="287">
        <f t="shared" si="101"/>
        <v>25.684262295081968</v>
      </c>
    </row>
    <row r="426" spans="1:10">
      <c r="A426" s="137">
        <v>36711</v>
      </c>
      <c r="B426" s="265" t="s">
        <v>295</v>
      </c>
      <c r="C426" s="19">
        <v>777</v>
      </c>
      <c r="D426" s="19">
        <v>1700</v>
      </c>
      <c r="E426" s="220">
        <v>382.6</v>
      </c>
      <c r="F426" s="287">
        <f t="shared" si="104"/>
        <v>49.240669240669241</v>
      </c>
      <c r="G426" s="287">
        <f t="shared" si="101"/>
        <v>22.505882352941178</v>
      </c>
    </row>
    <row r="427" spans="1:10">
      <c r="A427" s="137">
        <v>36711</v>
      </c>
      <c r="B427" s="265" t="s">
        <v>296</v>
      </c>
      <c r="C427" s="19">
        <v>422</v>
      </c>
      <c r="D427" s="19">
        <v>900</v>
      </c>
      <c r="E427" s="220">
        <v>312.41000000000003</v>
      </c>
      <c r="F427" s="287">
        <f t="shared" si="104"/>
        <v>74.030805687203795</v>
      </c>
      <c r="G427" s="287">
        <f t="shared" si="101"/>
        <v>34.712222222222231</v>
      </c>
    </row>
    <row r="428" spans="1:10">
      <c r="A428" s="137">
        <v>36711</v>
      </c>
      <c r="B428" s="265" t="s">
        <v>297</v>
      </c>
      <c r="C428" s="19">
        <v>1073</v>
      </c>
      <c r="D428" s="19">
        <v>2000</v>
      </c>
      <c r="E428" s="220">
        <v>871.73</v>
      </c>
      <c r="F428" s="287">
        <f t="shared" si="104"/>
        <v>81.242311276794027</v>
      </c>
      <c r="G428" s="287">
        <f t="shared" si="101"/>
        <v>43.586500000000001</v>
      </c>
    </row>
    <row r="429" spans="1:10">
      <c r="A429" s="137">
        <v>36711</v>
      </c>
      <c r="B429" s="265" t="s">
        <v>298</v>
      </c>
      <c r="C429" s="19">
        <v>0</v>
      </c>
      <c r="D429" s="19">
        <v>1000</v>
      </c>
      <c r="E429" s="220">
        <v>0</v>
      </c>
      <c r="F429" s="287">
        <v>0</v>
      </c>
      <c r="G429" s="287">
        <f t="shared" si="101"/>
        <v>0</v>
      </c>
    </row>
    <row r="430" spans="1:10">
      <c r="A430" s="137">
        <v>36711</v>
      </c>
      <c r="B430" s="265" t="s">
        <v>535</v>
      </c>
      <c r="C430" s="19">
        <v>0</v>
      </c>
      <c r="D430" s="19">
        <v>500</v>
      </c>
      <c r="E430" s="220">
        <v>0</v>
      </c>
      <c r="F430" s="287">
        <v>0</v>
      </c>
      <c r="G430" s="287">
        <f t="shared" si="101"/>
        <v>0</v>
      </c>
    </row>
    <row r="431" spans="1:10">
      <c r="A431" s="142">
        <v>36711</v>
      </c>
      <c r="B431" s="263" t="s">
        <v>83</v>
      </c>
      <c r="C431" s="98">
        <f>SUM(C432:C435)</f>
        <v>1615</v>
      </c>
      <c r="D431" s="98">
        <f t="shared" ref="D431:E431" si="121">SUM(D432:D435)</f>
        <v>33550</v>
      </c>
      <c r="E431" s="98">
        <f t="shared" si="121"/>
        <v>35536.51</v>
      </c>
      <c r="F431" s="287">
        <f t="shared" si="104"/>
        <v>2200.4030959752322</v>
      </c>
      <c r="G431" s="287">
        <f t="shared" si="101"/>
        <v>105.92104321907601</v>
      </c>
    </row>
    <row r="432" spans="1:10">
      <c r="A432" s="137">
        <v>36711</v>
      </c>
      <c r="B432" s="265" t="s">
        <v>253</v>
      </c>
      <c r="C432" s="19">
        <v>195</v>
      </c>
      <c r="D432" s="19">
        <v>400</v>
      </c>
      <c r="E432" s="19">
        <v>171.83</v>
      </c>
      <c r="F432" s="287">
        <f t="shared" si="104"/>
        <v>88.117948717948721</v>
      </c>
      <c r="G432" s="287">
        <f t="shared" si="101"/>
        <v>42.957500000000003</v>
      </c>
    </row>
    <row r="433" spans="1:9">
      <c r="A433" s="137">
        <v>36711</v>
      </c>
      <c r="B433" s="265" t="s">
        <v>299</v>
      </c>
      <c r="C433" s="19">
        <v>200</v>
      </c>
      <c r="D433" s="19">
        <v>2000</v>
      </c>
      <c r="E433" s="19">
        <v>250</v>
      </c>
      <c r="F433" s="287">
        <v>0</v>
      </c>
      <c r="G433" s="287">
        <f t="shared" si="101"/>
        <v>12.5</v>
      </c>
    </row>
    <row r="434" spans="1:9">
      <c r="A434" s="340">
        <v>36711</v>
      </c>
      <c r="B434" s="341" t="s">
        <v>300</v>
      </c>
      <c r="C434" s="342">
        <v>1220</v>
      </c>
      <c r="D434" s="19">
        <v>1700</v>
      </c>
      <c r="E434" s="220">
        <v>950</v>
      </c>
      <c r="F434" s="287">
        <f t="shared" si="104"/>
        <v>77.868852459016395</v>
      </c>
      <c r="G434" s="287">
        <f t="shared" si="101"/>
        <v>55.882352941176471</v>
      </c>
    </row>
    <row r="435" spans="1:9">
      <c r="A435" s="340">
        <v>36711</v>
      </c>
      <c r="B435" s="341" t="s">
        <v>657</v>
      </c>
      <c r="C435" s="342">
        <v>0</v>
      </c>
      <c r="D435" s="19">
        <v>29450</v>
      </c>
      <c r="E435" s="220">
        <v>34164.68</v>
      </c>
      <c r="F435" s="287"/>
      <c r="G435" s="287">
        <f t="shared" si="101"/>
        <v>116.00910016977927</v>
      </c>
    </row>
    <row r="436" spans="1:9">
      <c r="A436" s="142">
        <v>36711</v>
      </c>
      <c r="B436" s="263" t="s">
        <v>92</v>
      </c>
      <c r="C436" s="98">
        <f>SUM(C437:C438)</f>
        <v>3000</v>
      </c>
      <c r="D436" s="98">
        <f t="shared" ref="D436:E436" si="122">SUM(D437:D438)</f>
        <v>7500</v>
      </c>
      <c r="E436" s="98">
        <f t="shared" si="122"/>
        <v>3000</v>
      </c>
      <c r="F436" s="287">
        <f t="shared" si="104"/>
        <v>100</v>
      </c>
      <c r="G436" s="287">
        <f t="shared" si="101"/>
        <v>40</v>
      </c>
      <c r="H436" s="338">
        <f>SUM(D440+D524)</f>
        <v>9000</v>
      </c>
      <c r="I436" s="338">
        <f>SUM(E440+E524)</f>
        <v>2454.7800000000002</v>
      </c>
    </row>
    <row r="437" spans="1:9">
      <c r="A437" s="137">
        <v>36711</v>
      </c>
      <c r="B437" s="265" t="s">
        <v>90</v>
      </c>
      <c r="C437" s="19">
        <v>3000</v>
      </c>
      <c r="D437" s="19">
        <v>6000</v>
      </c>
      <c r="E437" s="19">
        <v>3000</v>
      </c>
      <c r="F437" s="287">
        <f t="shared" si="104"/>
        <v>100</v>
      </c>
      <c r="G437" s="287">
        <f t="shared" si="101"/>
        <v>50</v>
      </c>
      <c r="H437" s="338">
        <f>SUM(D441+D525)</f>
        <v>760</v>
      </c>
      <c r="I437" s="338">
        <f>SUM(E441+E525)</f>
        <v>44.77</v>
      </c>
    </row>
    <row r="438" spans="1:9" ht="24.75">
      <c r="A438" s="137">
        <v>36711</v>
      </c>
      <c r="B438" s="394" t="s">
        <v>301</v>
      </c>
      <c r="C438" s="19">
        <v>0</v>
      </c>
      <c r="D438" s="19">
        <v>1500</v>
      </c>
      <c r="E438" s="19">
        <v>0</v>
      </c>
      <c r="F438" s="287">
        <v>0</v>
      </c>
      <c r="G438" s="287">
        <f t="shared" si="101"/>
        <v>0</v>
      </c>
    </row>
    <row r="439" spans="1:9">
      <c r="A439" s="142">
        <v>36711</v>
      </c>
      <c r="B439" s="263" t="s">
        <v>107</v>
      </c>
      <c r="C439" s="98">
        <f>SUM(C440:C441)</f>
        <v>376</v>
      </c>
      <c r="D439" s="98">
        <f t="shared" ref="D439:E439" si="123">SUM(D440:D441)</f>
        <v>1060</v>
      </c>
      <c r="E439" s="98">
        <f t="shared" si="123"/>
        <v>385</v>
      </c>
      <c r="F439" s="287">
        <f t="shared" si="104"/>
        <v>102.39361702127661</v>
      </c>
      <c r="G439" s="287">
        <f t="shared" si="101"/>
        <v>36.320754716981128</v>
      </c>
    </row>
    <row r="440" spans="1:9">
      <c r="A440" s="279">
        <v>36711</v>
      </c>
      <c r="B440" s="265" t="s">
        <v>302</v>
      </c>
      <c r="C440" s="220">
        <v>376</v>
      </c>
      <c r="D440" s="220">
        <v>1000</v>
      </c>
      <c r="E440" s="220">
        <v>385</v>
      </c>
      <c r="F440" s="287">
        <f t="shared" si="104"/>
        <v>102.39361702127661</v>
      </c>
      <c r="G440" s="287">
        <f t="shared" si="101"/>
        <v>38.5</v>
      </c>
    </row>
    <row r="441" spans="1:9">
      <c r="A441" s="199">
        <v>36711</v>
      </c>
      <c r="B441" s="295" t="s">
        <v>109</v>
      </c>
      <c r="C441" s="140">
        <v>0</v>
      </c>
      <c r="D441" s="19">
        <v>60</v>
      </c>
      <c r="E441" s="19">
        <v>0</v>
      </c>
      <c r="F441" s="287">
        <v>0</v>
      </c>
      <c r="G441" s="287">
        <f t="shared" si="101"/>
        <v>0</v>
      </c>
    </row>
    <row r="442" spans="1:9">
      <c r="A442" s="134" t="s">
        <v>303</v>
      </c>
      <c r="B442" s="242"/>
      <c r="C442" s="183">
        <f>SUM(C443)</f>
        <v>0</v>
      </c>
      <c r="D442" s="183">
        <f t="shared" ref="D442:E442" si="124">SUM(D443)</f>
        <v>0</v>
      </c>
      <c r="E442" s="183">
        <f t="shared" si="124"/>
        <v>0</v>
      </c>
      <c r="F442" s="287">
        <v>0</v>
      </c>
      <c r="G442" s="287">
        <v>0</v>
      </c>
    </row>
    <row r="443" spans="1:9">
      <c r="A443" s="142">
        <v>36711</v>
      </c>
      <c r="B443" s="263" t="s">
        <v>154</v>
      </c>
      <c r="C443" s="98">
        <f>SUM(C444:C445)</f>
        <v>0</v>
      </c>
      <c r="D443" s="98">
        <f t="shared" ref="D443:E443" si="125">SUM(D444:D445)</f>
        <v>0</v>
      </c>
      <c r="E443" s="98">
        <f t="shared" si="125"/>
        <v>0</v>
      </c>
      <c r="F443" s="287">
        <v>0</v>
      </c>
      <c r="G443" s="287">
        <v>0</v>
      </c>
    </row>
    <row r="444" spans="1:9">
      <c r="A444" s="137">
        <v>36711</v>
      </c>
      <c r="B444" s="265" t="s">
        <v>597</v>
      </c>
      <c r="C444" s="19">
        <v>0</v>
      </c>
      <c r="D444" s="19">
        <v>0</v>
      </c>
      <c r="E444" s="19">
        <v>0</v>
      </c>
      <c r="F444" s="287">
        <v>0</v>
      </c>
      <c r="G444" s="287">
        <v>0</v>
      </c>
    </row>
    <row r="445" spans="1:9">
      <c r="A445" s="199">
        <v>36711</v>
      </c>
      <c r="B445" s="265" t="s">
        <v>545</v>
      </c>
      <c r="C445" s="19">
        <v>0</v>
      </c>
      <c r="D445" s="19">
        <v>0</v>
      </c>
      <c r="E445" s="19">
        <v>0</v>
      </c>
      <c r="F445" s="287">
        <v>0</v>
      </c>
      <c r="G445" s="287">
        <v>0</v>
      </c>
    </row>
    <row r="446" spans="1:9">
      <c r="A446" s="134" t="s">
        <v>304</v>
      </c>
      <c r="B446" s="242"/>
      <c r="C446" s="183">
        <f>SUM(C447)</f>
        <v>16538</v>
      </c>
      <c r="D446" s="183">
        <f t="shared" ref="D446:E447" si="126">SUM(D447)</f>
        <v>0</v>
      </c>
      <c r="E446" s="183">
        <f t="shared" si="126"/>
        <v>0</v>
      </c>
      <c r="F446" s="287">
        <f t="shared" si="104"/>
        <v>0</v>
      </c>
      <c r="G446" s="287">
        <v>0</v>
      </c>
    </row>
    <row r="447" spans="1:9">
      <c r="A447" s="142">
        <v>36711</v>
      </c>
      <c r="B447" s="263" t="s">
        <v>305</v>
      </c>
      <c r="C447" s="98">
        <f>SUM(C448)</f>
        <v>16538</v>
      </c>
      <c r="D447" s="98">
        <f t="shared" si="126"/>
        <v>0</v>
      </c>
      <c r="E447" s="98">
        <f t="shared" si="126"/>
        <v>0</v>
      </c>
      <c r="F447" s="287">
        <f t="shared" si="104"/>
        <v>0</v>
      </c>
      <c r="G447" s="287">
        <v>0</v>
      </c>
    </row>
    <row r="448" spans="1:9">
      <c r="A448" s="279">
        <v>36711</v>
      </c>
      <c r="B448" s="265" t="s">
        <v>306</v>
      </c>
      <c r="C448" s="220">
        <v>16538</v>
      </c>
      <c r="D448" s="220">
        <v>0</v>
      </c>
      <c r="E448" s="220">
        <v>0</v>
      </c>
      <c r="F448" s="287">
        <f t="shared" si="104"/>
        <v>0</v>
      </c>
      <c r="G448" s="287">
        <v>0</v>
      </c>
    </row>
    <row r="449" spans="1:7">
      <c r="A449" s="161" t="s">
        <v>307</v>
      </c>
      <c r="B449" s="243"/>
      <c r="C449" s="184">
        <f>SUM(C450)</f>
        <v>0</v>
      </c>
      <c r="D449" s="184">
        <f t="shared" ref="D449:E455" si="127">SUM(D450)</f>
        <v>20000</v>
      </c>
      <c r="E449" s="184">
        <f t="shared" si="127"/>
        <v>0</v>
      </c>
      <c r="F449" s="287">
        <v>0</v>
      </c>
      <c r="G449" s="287">
        <f t="shared" si="101"/>
        <v>0</v>
      </c>
    </row>
    <row r="450" spans="1:7">
      <c r="A450" s="134" t="s">
        <v>308</v>
      </c>
      <c r="B450" s="242"/>
      <c r="C450" s="183">
        <f>SUM(C451)</f>
        <v>0</v>
      </c>
      <c r="D450" s="183">
        <f t="shared" si="127"/>
        <v>20000</v>
      </c>
      <c r="E450" s="183">
        <f t="shared" si="127"/>
        <v>0</v>
      </c>
      <c r="F450" s="287">
        <v>0</v>
      </c>
      <c r="G450" s="287">
        <f t="shared" si="101"/>
        <v>0</v>
      </c>
    </row>
    <row r="451" spans="1:7">
      <c r="A451" s="142">
        <v>382</v>
      </c>
      <c r="B451" s="263" t="s">
        <v>137</v>
      </c>
      <c r="C451" s="98">
        <f>SUM(C452)</f>
        <v>0</v>
      </c>
      <c r="D451" s="98">
        <f t="shared" si="127"/>
        <v>20000</v>
      </c>
      <c r="E451" s="98">
        <f t="shared" si="127"/>
        <v>0</v>
      </c>
      <c r="F451" s="287">
        <v>0</v>
      </c>
      <c r="G451" s="287">
        <f t="shared" si="101"/>
        <v>0</v>
      </c>
    </row>
    <row r="452" spans="1:7">
      <c r="A452" s="279">
        <v>38212</v>
      </c>
      <c r="B452" s="265" t="s">
        <v>309</v>
      </c>
      <c r="C452" s="219">
        <v>0</v>
      </c>
      <c r="D452" s="219">
        <v>20000</v>
      </c>
      <c r="E452" s="219">
        <v>0</v>
      </c>
      <c r="F452" s="287">
        <v>0</v>
      </c>
      <c r="G452" s="287">
        <f t="shared" ref="G452:G513" si="128">E452/D452*100</f>
        <v>0</v>
      </c>
    </row>
    <row r="453" spans="1:7">
      <c r="A453" s="161" t="s">
        <v>543</v>
      </c>
      <c r="B453" s="243"/>
      <c r="C453" s="184">
        <f>SUM(C454)</f>
        <v>0</v>
      </c>
      <c r="D453" s="184">
        <f t="shared" si="127"/>
        <v>120000</v>
      </c>
      <c r="E453" s="184">
        <f t="shared" si="127"/>
        <v>0</v>
      </c>
      <c r="F453" s="287">
        <v>0</v>
      </c>
      <c r="G453" s="287">
        <f t="shared" si="128"/>
        <v>0</v>
      </c>
    </row>
    <row r="454" spans="1:7">
      <c r="A454" s="134" t="s">
        <v>544</v>
      </c>
      <c r="B454" s="242"/>
      <c r="C454" s="183">
        <f>SUM(C455)</f>
        <v>0</v>
      </c>
      <c r="D454" s="183">
        <f t="shared" si="127"/>
        <v>120000</v>
      </c>
      <c r="E454" s="183">
        <f t="shared" si="127"/>
        <v>0</v>
      </c>
      <c r="F454" s="287">
        <v>0</v>
      </c>
      <c r="G454" s="287">
        <f t="shared" si="128"/>
        <v>0</v>
      </c>
    </row>
    <row r="455" spans="1:7">
      <c r="A455" s="142">
        <v>412</v>
      </c>
      <c r="B455" s="263" t="s">
        <v>147</v>
      </c>
      <c r="C455" s="98">
        <f>SUM(C456)</f>
        <v>0</v>
      </c>
      <c r="D455" s="98">
        <f t="shared" si="127"/>
        <v>120000</v>
      </c>
      <c r="E455" s="98">
        <f t="shared" si="127"/>
        <v>0</v>
      </c>
      <c r="F455" s="287">
        <v>0</v>
      </c>
      <c r="G455" s="287">
        <f t="shared" si="128"/>
        <v>0</v>
      </c>
    </row>
    <row r="456" spans="1:7">
      <c r="A456" s="279">
        <v>41241</v>
      </c>
      <c r="B456" s="265" t="s">
        <v>492</v>
      </c>
      <c r="C456" s="219">
        <v>0</v>
      </c>
      <c r="D456" s="219">
        <v>120000</v>
      </c>
      <c r="E456" s="219">
        <v>0</v>
      </c>
      <c r="F456" s="287">
        <v>0</v>
      </c>
      <c r="G456" s="287">
        <f t="shared" si="128"/>
        <v>0</v>
      </c>
    </row>
    <row r="457" spans="1:7">
      <c r="A457" s="159" t="s">
        <v>310</v>
      </c>
      <c r="B457" s="154"/>
      <c r="C457" s="185">
        <f>SUM(C458)</f>
        <v>46998</v>
      </c>
      <c r="D457" s="185">
        <f t="shared" ref="D457:E458" si="129">SUM(D458)</f>
        <v>1483300</v>
      </c>
      <c r="E457" s="185">
        <f t="shared" si="129"/>
        <v>63116.44</v>
      </c>
      <c r="F457" s="287">
        <f t="shared" ref="F457:F513" si="130">E457/C457*100</f>
        <v>134.29601259628069</v>
      </c>
      <c r="G457" s="287">
        <f t="shared" si="128"/>
        <v>4.2551365199217965</v>
      </c>
    </row>
    <row r="458" spans="1:7">
      <c r="A458" s="157" t="s">
        <v>311</v>
      </c>
      <c r="B458" s="152"/>
      <c r="C458" s="186">
        <f>SUM(C459)</f>
        <v>46998</v>
      </c>
      <c r="D458" s="186">
        <f t="shared" si="129"/>
        <v>1483300</v>
      </c>
      <c r="E458" s="186">
        <f t="shared" si="129"/>
        <v>63116.44</v>
      </c>
      <c r="F458" s="287">
        <f t="shared" si="130"/>
        <v>134.29601259628069</v>
      </c>
      <c r="G458" s="287">
        <f t="shared" si="128"/>
        <v>4.2551365199217965</v>
      </c>
    </row>
    <row r="459" spans="1:7">
      <c r="A459" s="155" t="s">
        <v>312</v>
      </c>
      <c r="B459" s="150"/>
      <c r="C459" s="184">
        <f>SUM(C460+C467+C472)</f>
        <v>46998</v>
      </c>
      <c r="D459" s="184">
        <f t="shared" ref="D459:E459" si="131">SUM(D460+D467+D472)</f>
        <v>1483300</v>
      </c>
      <c r="E459" s="184">
        <f t="shared" si="131"/>
        <v>63116.44</v>
      </c>
      <c r="F459" s="287">
        <f t="shared" si="130"/>
        <v>134.29601259628069</v>
      </c>
      <c r="G459" s="287">
        <f t="shared" si="128"/>
        <v>4.2551365199217965</v>
      </c>
    </row>
    <row r="460" spans="1:7">
      <c r="A460" s="134" t="s">
        <v>313</v>
      </c>
      <c r="B460" s="134"/>
      <c r="C460" s="183">
        <f>SUM(C461)</f>
        <v>40403</v>
      </c>
      <c r="D460" s="183">
        <f t="shared" ref="D460:E460" si="132">SUM(D461)</f>
        <v>69300</v>
      </c>
      <c r="E460" s="183">
        <f t="shared" si="132"/>
        <v>33120</v>
      </c>
      <c r="F460" s="287">
        <f t="shared" si="130"/>
        <v>81.974110833353961</v>
      </c>
      <c r="G460" s="287">
        <f t="shared" si="128"/>
        <v>47.79220779220779</v>
      </c>
    </row>
    <row r="461" spans="1:7">
      <c r="A461" s="142">
        <v>381</v>
      </c>
      <c r="B461" s="263" t="s">
        <v>120</v>
      </c>
      <c r="C461" s="98">
        <f>SUM(C462:C466)</f>
        <v>40403</v>
      </c>
      <c r="D461" s="98">
        <f t="shared" ref="D461:E461" si="133">SUM(D462:D466)</f>
        <v>69300</v>
      </c>
      <c r="E461" s="98">
        <f t="shared" si="133"/>
        <v>33120</v>
      </c>
      <c r="F461" s="287">
        <f t="shared" si="130"/>
        <v>81.974110833353961</v>
      </c>
      <c r="G461" s="287">
        <f t="shared" si="128"/>
        <v>47.79220779220779</v>
      </c>
    </row>
    <row r="462" spans="1:7">
      <c r="A462" s="279">
        <v>3811501</v>
      </c>
      <c r="B462" s="265" t="s">
        <v>126</v>
      </c>
      <c r="C462" s="220">
        <v>25020</v>
      </c>
      <c r="D462" s="220">
        <v>45000</v>
      </c>
      <c r="E462" s="220">
        <v>23120</v>
      </c>
      <c r="F462" s="287">
        <f t="shared" si="130"/>
        <v>92.406075139888088</v>
      </c>
      <c r="G462" s="287">
        <f t="shared" si="128"/>
        <v>51.37777777777778</v>
      </c>
    </row>
    <row r="463" spans="1:7">
      <c r="A463" s="279">
        <v>3811502</v>
      </c>
      <c r="B463" s="265" t="s">
        <v>127</v>
      </c>
      <c r="C463" s="220">
        <v>5068</v>
      </c>
      <c r="D463" s="220">
        <v>8400</v>
      </c>
      <c r="E463" s="220">
        <v>3000</v>
      </c>
      <c r="F463" s="287">
        <f t="shared" si="130"/>
        <v>59.194948697711126</v>
      </c>
      <c r="G463" s="287">
        <f t="shared" si="128"/>
        <v>35.714285714285715</v>
      </c>
    </row>
    <row r="464" spans="1:7">
      <c r="A464" s="279">
        <v>3811505</v>
      </c>
      <c r="B464" s="265" t="s">
        <v>314</v>
      </c>
      <c r="C464" s="220">
        <v>2000</v>
      </c>
      <c r="D464" s="220">
        <v>3000</v>
      </c>
      <c r="E464" s="220">
        <v>0</v>
      </c>
      <c r="F464" s="287">
        <v>0</v>
      </c>
      <c r="G464" s="287">
        <f t="shared" si="128"/>
        <v>0</v>
      </c>
    </row>
    <row r="465" spans="1:7">
      <c r="A465" s="279">
        <v>3811504</v>
      </c>
      <c r="B465" s="265" t="s">
        <v>315</v>
      </c>
      <c r="C465" s="220">
        <v>8315</v>
      </c>
      <c r="D465" s="220">
        <v>10400</v>
      </c>
      <c r="E465" s="220">
        <v>6000</v>
      </c>
      <c r="F465" s="287">
        <v>0</v>
      </c>
      <c r="G465" s="287">
        <f t="shared" si="128"/>
        <v>57.692307692307686</v>
      </c>
    </row>
    <row r="466" spans="1:7">
      <c r="A466" s="279">
        <v>3811503</v>
      </c>
      <c r="B466" s="265" t="s">
        <v>316</v>
      </c>
      <c r="C466" s="220">
        <v>0</v>
      </c>
      <c r="D466" s="220">
        <v>2500</v>
      </c>
      <c r="E466" s="220">
        <v>1000</v>
      </c>
      <c r="F466" s="287">
        <v>0</v>
      </c>
      <c r="G466" s="287">
        <f t="shared" si="128"/>
        <v>40</v>
      </c>
    </row>
    <row r="467" spans="1:7">
      <c r="A467" s="134" t="s">
        <v>317</v>
      </c>
      <c r="B467" s="244"/>
      <c r="C467" s="183">
        <f>SUM(C468)</f>
        <v>6407</v>
      </c>
      <c r="D467" s="183">
        <f t="shared" ref="D467:E467" si="134">SUM(D468)</f>
        <v>14000</v>
      </c>
      <c r="E467" s="183">
        <f t="shared" si="134"/>
        <v>8885.56</v>
      </c>
      <c r="F467" s="287">
        <f t="shared" si="130"/>
        <v>138.68518807554238</v>
      </c>
      <c r="G467" s="287">
        <f t="shared" si="128"/>
        <v>63.468285714285713</v>
      </c>
    </row>
    <row r="468" spans="1:7">
      <c r="A468" s="142">
        <v>329</v>
      </c>
      <c r="B468" s="240" t="s">
        <v>92</v>
      </c>
      <c r="C468" s="98">
        <f>SUM(C469:C471)</f>
        <v>6407</v>
      </c>
      <c r="D468" s="98">
        <f t="shared" ref="D468:E468" si="135">SUM(D469:D471)</f>
        <v>14000</v>
      </c>
      <c r="E468" s="98">
        <f t="shared" si="135"/>
        <v>8885.56</v>
      </c>
      <c r="F468" s="287">
        <f t="shared" si="130"/>
        <v>138.68518807554238</v>
      </c>
      <c r="G468" s="287">
        <f t="shared" si="128"/>
        <v>63.468285714285713</v>
      </c>
    </row>
    <row r="469" spans="1:7">
      <c r="A469" s="137">
        <v>3299904</v>
      </c>
      <c r="B469" s="265" t="s">
        <v>318</v>
      </c>
      <c r="C469" s="19">
        <v>6407</v>
      </c>
      <c r="D469" s="19">
        <v>7000</v>
      </c>
      <c r="E469" s="220">
        <v>6287.5</v>
      </c>
      <c r="F469" s="287">
        <f t="shared" si="130"/>
        <v>98.134852505072573</v>
      </c>
      <c r="G469" s="287">
        <f t="shared" si="128"/>
        <v>89.821428571428569</v>
      </c>
    </row>
    <row r="470" spans="1:7">
      <c r="A470" s="137">
        <v>3299900</v>
      </c>
      <c r="B470" s="265" t="s">
        <v>319</v>
      </c>
      <c r="C470" s="19">
        <v>0</v>
      </c>
      <c r="D470" s="19">
        <v>7000</v>
      </c>
      <c r="E470" s="220">
        <v>0</v>
      </c>
      <c r="F470" s="287">
        <v>0</v>
      </c>
      <c r="G470" s="287">
        <f t="shared" si="128"/>
        <v>0</v>
      </c>
    </row>
    <row r="471" spans="1:7">
      <c r="A471" s="355">
        <v>3299900</v>
      </c>
      <c r="B471" s="344" t="s">
        <v>503</v>
      </c>
      <c r="C471" s="343">
        <v>0</v>
      </c>
      <c r="D471" s="330">
        <v>0</v>
      </c>
      <c r="E471" s="331">
        <v>2598.06</v>
      </c>
      <c r="F471" s="287">
        <v>0</v>
      </c>
      <c r="G471" s="287">
        <v>0</v>
      </c>
    </row>
    <row r="472" spans="1:7">
      <c r="A472" s="134" t="s">
        <v>320</v>
      </c>
      <c r="B472" s="242"/>
      <c r="C472" s="183">
        <f>SUM(C473)</f>
        <v>188</v>
      </c>
      <c r="D472" s="183">
        <f t="shared" ref="D472:E472" si="136">SUM(D473)</f>
        <v>1400000</v>
      </c>
      <c r="E472" s="183">
        <f t="shared" si="136"/>
        <v>21110.880000000001</v>
      </c>
      <c r="F472" s="287">
        <v>0</v>
      </c>
      <c r="G472" s="287">
        <f t="shared" si="128"/>
        <v>1.5079200000000001</v>
      </c>
    </row>
    <row r="473" spans="1:7">
      <c r="A473" s="142">
        <v>421</v>
      </c>
      <c r="B473" s="240" t="s">
        <v>151</v>
      </c>
      <c r="C473" s="98">
        <f>SUM(C474:C475)</f>
        <v>188</v>
      </c>
      <c r="D473" s="98">
        <f t="shared" ref="D473:E473" si="137">SUM(D474:D475)</f>
        <v>1400000</v>
      </c>
      <c r="E473" s="98">
        <f t="shared" si="137"/>
        <v>21110.880000000001</v>
      </c>
      <c r="F473" s="287">
        <v>0</v>
      </c>
      <c r="G473" s="287">
        <f t="shared" si="128"/>
        <v>1.5079200000000001</v>
      </c>
    </row>
    <row r="474" spans="1:7">
      <c r="A474" s="137">
        <v>4212</v>
      </c>
      <c r="B474" s="265" t="s">
        <v>150</v>
      </c>
      <c r="C474" s="19">
        <v>0</v>
      </c>
      <c r="D474" s="19">
        <v>900000</v>
      </c>
      <c r="E474" s="19">
        <v>20910.88</v>
      </c>
      <c r="F474" s="287">
        <v>0</v>
      </c>
      <c r="G474" s="287">
        <f t="shared" si="128"/>
        <v>2.3234311111111112</v>
      </c>
    </row>
    <row r="475" spans="1:7">
      <c r="A475" s="137">
        <v>421451</v>
      </c>
      <c r="B475" s="265" t="s">
        <v>598</v>
      </c>
      <c r="C475" s="19">
        <v>188</v>
      </c>
      <c r="D475" s="19">
        <v>500000</v>
      </c>
      <c r="E475" s="19">
        <v>200</v>
      </c>
      <c r="F475" s="287">
        <v>0</v>
      </c>
      <c r="G475" s="287">
        <f t="shared" si="128"/>
        <v>0.04</v>
      </c>
    </row>
    <row r="476" spans="1:7">
      <c r="A476" s="159" t="s">
        <v>321</v>
      </c>
      <c r="B476" s="154"/>
      <c r="C476" s="185">
        <f>SUM(C477)</f>
        <v>0</v>
      </c>
      <c r="D476" s="185">
        <f t="shared" ref="D476:E479" si="138">SUM(D477)</f>
        <v>56400</v>
      </c>
      <c r="E476" s="185">
        <f t="shared" si="138"/>
        <v>24250</v>
      </c>
      <c r="F476" s="287">
        <v>0</v>
      </c>
      <c r="G476" s="287">
        <f t="shared" si="128"/>
        <v>42.99645390070922</v>
      </c>
    </row>
    <row r="477" spans="1:7">
      <c r="A477" s="157" t="s">
        <v>322</v>
      </c>
      <c r="B477" s="152"/>
      <c r="C477" s="186">
        <f>SUM(C478)</f>
        <v>0</v>
      </c>
      <c r="D477" s="186">
        <f t="shared" si="138"/>
        <v>56400</v>
      </c>
      <c r="E477" s="186">
        <f t="shared" si="138"/>
        <v>24250</v>
      </c>
      <c r="F477" s="287">
        <v>0</v>
      </c>
      <c r="G477" s="287">
        <f t="shared" si="128"/>
        <v>42.99645390070922</v>
      </c>
    </row>
    <row r="478" spans="1:7">
      <c r="A478" s="155" t="s">
        <v>323</v>
      </c>
      <c r="B478" s="150"/>
      <c r="C478" s="184">
        <f>SUM(C479)</f>
        <v>0</v>
      </c>
      <c r="D478" s="184">
        <f t="shared" si="138"/>
        <v>56400</v>
      </c>
      <c r="E478" s="184">
        <f t="shared" si="138"/>
        <v>24250</v>
      </c>
      <c r="F478" s="287">
        <v>0</v>
      </c>
      <c r="G478" s="287">
        <f t="shared" si="128"/>
        <v>42.99645390070922</v>
      </c>
    </row>
    <row r="479" spans="1:7">
      <c r="A479" s="134" t="s">
        <v>324</v>
      </c>
      <c r="B479" s="134"/>
      <c r="C479" s="183">
        <f>SUM(C480)</f>
        <v>0</v>
      </c>
      <c r="D479" s="183">
        <f t="shared" si="138"/>
        <v>56400</v>
      </c>
      <c r="E479" s="183">
        <f t="shared" si="138"/>
        <v>24250</v>
      </c>
      <c r="F479" s="287">
        <v>0</v>
      </c>
      <c r="G479" s="287">
        <f t="shared" si="128"/>
        <v>42.99645390070922</v>
      </c>
    </row>
    <row r="480" spans="1:7">
      <c r="A480" s="142">
        <v>323</v>
      </c>
      <c r="B480" s="240" t="s">
        <v>83</v>
      </c>
      <c r="C480" s="98">
        <f>SUM(C481:C482)</f>
        <v>0</v>
      </c>
      <c r="D480" s="98">
        <f t="shared" ref="D480:E480" si="139">SUM(D481:D482)</f>
        <v>56400</v>
      </c>
      <c r="E480" s="98">
        <f t="shared" si="139"/>
        <v>24250</v>
      </c>
      <c r="F480" s="287">
        <v>0</v>
      </c>
      <c r="G480" s="287">
        <f t="shared" si="128"/>
        <v>42.99645390070922</v>
      </c>
    </row>
    <row r="481" spans="1:9">
      <c r="A481" s="137">
        <v>3236</v>
      </c>
      <c r="B481" s="265" t="s">
        <v>599</v>
      </c>
      <c r="C481" s="140">
        <v>0</v>
      </c>
      <c r="D481" s="140">
        <v>500</v>
      </c>
      <c r="E481" s="140">
        <v>0</v>
      </c>
      <c r="F481" s="287">
        <v>0</v>
      </c>
      <c r="G481" s="287">
        <f t="shared" si="128"/>
        <v>0</v>
      </c>
    </row>
    <row r="482" spans="1:9">
      <c r="A482" s="279">
        <v>32343</v>
      </c>
      <c r="B482" s="265" t="s">
        <v>325</v>
      </c>
      <c r="C482" s="220">
        <v>0</v>
      </c>
      <c r="D482" s="220">
        <v>55900</v>
      </c>
      <c r="E482" s="220">
        <v>24250</v>
      </c>
      <c r="F482" s="287">
        <v>0</v>
      </c>
      <c r="G482" s="287">
        <f t="shared" si="128"/>
        <v>43.381037567084078</v>
      </c>
    </row>
    <row r="483" spans="1:9">
      <c r="A483" s="159" t="s">
        <v>326</v>
      </c>
      <c r="B483" s="154"/>
      <c r="C483" s="185">
        <f>SUM(C484)</f>
        <v>383827</v>
      </c>
      <c r="D483" s="185">
        <f t="shared" ref="D483:E483" si="140">SUM(D484)</f>
        <v>81000</v>
      </c>
      <c r="E483" s="185">
        <f t="shared" si="140"/>
        <v>87617.56</v>
      </c>
      <c r="F483" s="287">
        <f t="shared" si="130"/>
        <v>22.827357116617641</v>
      </c>
      <c r="G483" s="287">
        <f t="shared" si="128"/>
        <v>108.16982716049381</v>
      </c>
    </row>
    <row r="484" spans="1:9">
      <c r="A484" s="157" t="s">
        <v>327</v>
      </c>
      <c r="B484" s="152"/>
      <c r="C484" s="186">
        <f>SUM(C485+C499+C503+C510)</f>
        <v>383827</v>
      </c>
      <c r="D484" s="186">
        <f>SUM(D485+D499+D503+D510)</f>
        <v>81000</v>
      </c>
      <c r="E484" s="186">
        <f>SUM(E485+E499+E503+E510)</f>
        <v>87617.56</v>
      </c>
      <c r="F484" s="287">
        <f t="shared" si="130"/>
        <v>22.827357116617641</v>
      </c>
      <c r="G484" s="287">
        <f t="shared" si="128"/>
        <v>108.16982716049381</v>
      </c>
    </row>
    <row r="485" spans="1:9">
      <c r="A485" s="155" t="s">
        <v>328</v>
      </c>
      <c r="B485" s="150"/>
      <c r="C485" s="184">
        <f>SUM(C486+C494)</f>
        <v>365733</v>
      </c>
      <c r="D485" s="184">
        <f t="shared" ref="D485:E485" si="141">SUM(D486+D494)</f>
        <v>44400</v>
      </c>
      <c r="E485" s="184">
        <f t="shared" si="141"/>
        <v>75607.520000000004</v>
      </c>
      <c r="F485" s="287">
        <f t="shared" si="130"/>
        <v>20.672873380307493</v>
      </c>
      <c r="G485" s="287">
        <f t="shared" si="128"/>
        <v>170.28720720720722</v>
      </c>
    </row>
    <row r="486" spans="1:9">
      <c r="A486" s="134" t="s">
        <v>329</v>
      </c>
      <c r="B486" s="134"/>
      <c r="C486" s="183">
        <f>SUM(C487+C491)</f>
        <v>365733</v>
      </c>
      <c r="D486" s="183">
        <f t="shared" ref="D486:E486" si="142">SUM(D487+D491)</f>
        <v>44400</v>
      </c>
      <c r="E486" s="183">
        <f t="shared" si="142"/>
        <v>9788</v>
      </c>
      <c r="F486" s="287">
        <f t="shared" si="130"/>
        <v>2.6762693002818994</v>
      </c>
      <c r="G486" s="287">
        <f t="shared" si="128"/>
        <v>22.045045045045043</v>
      </c>
    </row>
    <row r="487" spans="1:9">
      <c r="A487" s="142">
        <v>372</v>
      </c>
      <c r="B487" s="240" t="s">
        <v>330</v>
      </c>
      <c r="C487" s="98">
        <f>SUM(C488:C490)</f>
        <v>24655</v>
      </c>
      <c r="D487" s="98">
        <f t="shared" ref="D487:E487" si="143">SUM(D488:D490)</f>
        <v>29400</v>
      </c>
      <c r="E487" s="98">
        <f t="shared" si="143"/>
        <v>9788</v>
      </c>
      <c r="F487" s="287">
        <f t="shared" si="130"/>
        <v>39.699858040965317</v>
      </c>
      <c r="G487" s="287">
        <f t="shared" si="128"/>
        <v>33.292517006802719</v>
      </c>
    </row>
    <row r="488" spans="1:9">
      <c r="A488" s="279">
        <v>37219</v>
      </c>
      <c r="B488" s="265" t="s">
        <v>331</v>
      </c>
      <c r="C488" s="19">
        <v>16000</v>
      </c>
      <c r="D488" s="220">
        <v>20400</v>
      </c>
      <c r="E488" s="220">
        <v>6831.18</v>
      </c>
      <c r="F488" s="287">
        <f t="shared" si="130"/>
        <v>42.694875000000003</v>
      </c>
      <c r="G488" s="287">
        <f t="shared" si="128"/>
        <v>33.486176470588234</v>
      </c>
    </row>
    <row r="489" spans="1:9">
      <c r="A489" s="279">
        <v>37221</v>
      </c>
      <c r="B489" s="280" t="s">
        <v>332</v>
      </c>
      <c r="C489" s="19">
        <v>0</v>
      </c>
      <c r="D489" s="19">
        <v>0</v>
      </c>
      <c r="E489" s="19">
        <v>0</v>
      </c>
      <c r="F489" s="287">
        <v>0</v>
      </c>
      <c r="G489" s="287">
        <v>0</v>
      </c>
    </row>
    <row r="490" spans="1:9">
      <c r="A490" s="279">
        <v>37223</v>
      </c>
      <c r="B490" s="265" t="s">
        <v>333</v>
      </c>
      <c r="C490" s="19">
        <v>8655</v>
      </c>
      <c r="D490" s="19">
        <v>9000</v>
      </c>
      <c r="E490" s="220">
        <v>2956.82</v>
      </c>
      <c r="F490" s="287">
        <f t="shared" si="130"/>
        <v>34.163142692085501</v>
      </c>
      <c r="G490" s="287">
        <f t="shared" si="128"/>
        <v>32.853555555555559</v>
      </c>
    </row>
    <row r="491" spans="1:9">
      <c r="A491" s="142">
        <v>382</v>
      </c>
      <c r="B491" s="240" t="s">
        <v>137</v>
      </c>
      <c r="C491" s="98">
        <f>SUM(C492)</f>
        <v>341078</v>
      </c>
      <c r="D491" s="98">
        <f t="shared" ref="D491:E492" si="144">SUM(D492)</f>
        <v>15000</v>
      </c>
      <c r="E491" s="98">
        <f t="shared" si="144"/>
        <v>0</v>
      </c>
      <c r="F491" s="287">
        <v>0</v>
      </c>
      <c r="G491" s="287">
        <f t="shared" ref="G491" si="145">E491/D491*100</f>
        <v>0</v>
      </c>
    </row>
    <row r="492" spans="1:9">
      <c r="A492" s="142">
        <v>3822</v>
      </c>
      <c r="B492" s="240" t="s">
        <v>141</v>
      </c>
      <c r="C492" s="98">
        <f>SUM(C493)</f>
        <v>341078</v>
      </c>
      <c r="D492" s="98">
        <f t="shared" si="144"/>
        <v>15000</v>
      </c>
      <c r="E492" s="98">
        <f t="shared" si="144"/>
        <v>0</v>
      </c>
      <c r="F492" s="287">
        <v>0</v>
      </c>
      <c r="G492" s="287">
        <f t="shared" ref="G492" si="146">E492/D492*100</f>
        <v>0</v>
      </c>
      <c r="H492" s="338">
        <f>SUM(D496+D572)</f>
        <v>0</v>
      </c>
      <c r="I492" s="338">
        <f>SUM(E496+E572)</f>
        <v>56160</v>
      </c>
    </row>
    <row r="493" spans="1:9">
      <c r="A493" s="279">
        <v>38221</v>
      </c>
      <c r="B493" s="265" t="s">
        <v>542</v>
      </c>
      <c r="C493" s="19">
        <v>341078</v>
      </c>
      <c r="D493" s="19">
        <v>15000</v>
      </c>
      <c r="E493" s="220">
        <v>0</v>
      </c>
      <c r="F493" s="287">
        <v>0</v>
      </c>
      <c r="G493" s="287">
        <f t="shared" si="128"/>
        <v>0</v>
      </c>
    </row>
    <row r="494" spans="1:9">
      <c r="A494" s="134" t="s">
        <v>334</v>
      </c>
      <c r="B494" s="242"/>
      <c r="C494" s="183">
        <f>SUM(C495+C497)</f>
        <v>0</v>
      </c>
      <c r="D494" s="183">
        <f t="shared" ref="D494:E494" si="147">SUM(D495+D497)</f>
        <v>0</v>
      </c>
      <c r="E494" s="183">
        <f t="shared" si="147"/>
        <v>65819.520000000004</v>
      </c>
      <c r="F494" s="287">
        <v>0</v>
      </c>
      <c r="G494" s="287">
        <v>0</v>
      </c>
    </row>
    <row r="495" spans="1:9">
      <c r="A495" s="142">
        <v>311</v>
      </c>
      <c r="B495" s="233" t="s">
        <v>70</v>
      </c>
      <c r="C495" s="98">
        <f>SUM(C496)</f>
        <v>0</v>
      </c>
      <c r="D495" s="98">
        <f t="shared" ref="D495:E495" si="148">SUM(D496)</f>
        <v>0</v>
      </c>
      <c r="E495" s="98">
        <f t="shared" si="148"/>
        <v>56160</v>
      </c>
      <c r="F495" s="287">
        <v>0</v>
      </c>
      <c r="G495" s="287">
        <v>0</v>
      </c>
    </row>
    <row r="496" spans="1:9">
      <c r="A496" s="139">
        <v>31111</v>
      </c>
      <c r="B496" s="280" t="s">
        <v>233</v>
      </c>
      <c r="C496" s="19">
        <v>0</v>
      </c>
      <c r="D496" s="19">
        <v>0</v>
      </c>
      <c r="E496" s="220">
        <v>56160</v>
      </c>
      <c r="F496" s="287">
        <v>0</v>
      </c>
      <c r="G496" s="287">
        <v>0</v>
      </c>
    </row>
    <row r="497" spans="1:7">
      <c r="A497" s="142">
        <v>313</v>
      </c>
      <c r="B497" s="264" t="s">
        <v>72</v>
      </c>
      <c r="C497" s="98">
        <f>SUM(C498:C498)</f>
        <v>0</v>
      </c>
      <c r="D497" s="98">
        <f>SUM(D498:D498)</f>
        <v>0</v>
      </c>
      <c r="E497" s="98">
        <f>SUM(E498:E498)</f>
        <v>9659.52</v>
      </c>
      <c r="F497" s="287">
        <v>0</v>
      </c>
      <c r="G497" s="287">
        <v>0</v>
      </c>
    </row>
    <row r="498" spans="1:7">
      <c r="A498" s="139">
        <v>313</v>
      </c>
      <c r="B498" s="280" t="s">
        <v>534</v>
      </c>
      <c r="C498" s="19">
        <v>0</v>
      </c>
      <c r="D498" s="19">
        <v>0</v>
      </c>
      <c r="E498" s="220">
        <v>9659.52</v>
      </c>
      <c r="F498" s="287">
        <v>0</v>
      </c>
      <c r="G498" s="287">
        <v>0</v>
      </c>
    </row>
    <row r="499" spans="1:7">
      <c r="A499" s="161" t="s">
        <v>335</v>
      </c>
      <c r="B499" s="245"/>
      <c r="C499" s="184">
        <f>SUM(C500)</f>
        <v>3200</v>
      </c>
      <c r="D499" s="184">
        <f t="shared" ref="D499:E501" si="149">SUM(D500)</f>
        <v>9600</v>
      </c>
      <c r="E499" s="184">
        <f t="shared" si="149"/>
        <v>3200</v>
      </c>
      <c r="F499" s="287">
        <f t="shared" si="130"/>
        <v>100</v>
      </c>
      <c r="G499" s="287">
        <f t="shared" si="128"/>
        <v>33.333333333333329</v>
      </c>
    </row>
    <row r="500" spans="1:7">
      <c r="A500" s="134" t="s">
        <v>336</v>
      </c>
      <c r="B500" s="244"/>
      <c r="C500" s="183">
        <f>SUM(C501)</f>
        <v>3200</v>
      </c>
      <c r="D500" s="183">
        <f t="shared" si="149"/>
        <v>9600</v>
      </c>
      <c r="E500" s="183">
        <f t="shared" si="149"/>
        <v>3200</v>
      </c>
      <c r="F500" s="287">
        <f t="shared" si="130"/>
        <v>100</v>
      </c>
      <c r="G500" s="287">
        <f t="shared" si="128"/>
        <v>33.333333333333329</v>
      </c>
    </row>
    <row r="501" spans="1:7">
      <c r="A501" s="142">
        <v>372</v>
      </c>
      <c r="B501" s="233" t="s">
        <v>337</v>
      </c>
      <c r="C501" s="98">
        <f>SUM(C502)</f>
        <v>3200</v>
      </c>
      <c r="D501" s="98">
        <f t="shared" si="149"/>
        <v>9600</v>
      </c>
      <c r="E501" s="98">
        <f t="shared" si="149"/>
        <v>3200</v>
      </c>
      <c r="F501" s="287">
        <f t="shared" si="130"/>
        <v>100</v>
      </c>
      <c r="G501" s="287">
        <f t="shared" si="128"/>
        <v>33.333333333333329</v>
      </c>
    </row>
    <row r="502" spans="1:7" ht="24.75">
      <c r="A502" s="281">
        <v>37217</v>
      </c>
      <c r="B502" s="395" t="s">
        <v>338</v>
      </c>
      <c r="C502" s="19">
        <v>3200</v>
      </c>
      <c r="D502" s="19">
        <v>9600</v>
      </c>
      <c r="E502" s="220">
        <v>3200</v>
      </c>
      <c r="F502" s="287">
        <f t="shared" si="130"/>
        <v>100</v>
      </c>
      <c r="G502" s="287">
        <f t="shared" si="128"/>
        <v>33.333333333333329</v>
      </c>
    </row>
    <row r="503" spans="1:7">
      <c r="A503" s="161" t="s">
        <v>339</v>
      </c>
      <c r="B503" s="245"/>
      <c r="C503" s="184">
        <f>SUM(C504+C507)</f>
        <v>12186</v>
      </c>
      <c r="D503" s="184">
        <f t="shared" ref="D503:E503" si="150">SUM(D504+D507)</f>
        <v>15000</v>
      </c>
      <c r="E503" s="184">
        <f t="shared" si="150"/>
        <v>6000</v>
      </c>
      <c r="F503" s="287">
        <f t="shared" si="130"/>
        <v>49.236829148202851</v>
      </c>
      <c r="G503" s="287">
        <f t="shared" si="128"/>
        <v>40</v>
      </c>
    </row>
    <row r="504" spans="1:7">
      <c r="A504" s="134" t="s">
        <v>340</v>
      </c>
      <c r="B504" s="244"/>
      <c r="C504" s="183">
        <f>SUM(C505)</f>
        <v>4000</v>
      </c>
      <c r="D504" s="183">
        <f t="shared" ref="D504:E504" si="151">SUM(D505)</f>
        <v>7000</v>
      </c>
      <c r="E504" s="183">
        <f t="shared" si="151"/>
        <v>3000</v>
      </c>
      <c r="F504" s="287">
        <f t="shared" si="130"/>
        <v>75</v>
      </c>
      <c r="G504" s="287">
        <f t="shared" si="128"/>
        <v>42.857142857142854</v>
      </c>
    </row>
    <row r="505" spans="1:7">
      <c r="A505" s="142">
        <v>381</v>
      </c>
      <c r="B505" s="264" t="s">
        <v>120</v>
      </c>
      <c r="C505" s="98">
        <f>SUM(C506)</f>
        <v>4000</v>
      </c>
      <c r="D505" s="98">
        <f t="shared" ref="D505:E505" si="152">SUM(D506)</f>
        <v>7000</v>
      </c>
      <c r="E505" s="98">
        <f t="shared" si="152"/>
        <v>3000</v>
      </c>
      <c r="F505" s="287">
        <f t="shared" si="130"/>
        <v>75</v>
      </c>
      <c r="G505" s="287">
        <f t="shared" si="128"/>
        <v>42.857142857142854</v>
      </c>
    </row>
    <row r="506" spans="1:7">
      <c r="A506" s="281">
        <v>3811904</v>
      </c>
      <c r="B506" s="280" t="s">
        <v>341</v>
      </c>
      <c r="C506" s="220">
        <v>4000</v>
      </c>
      <c r="D506" s="220">
        <v>7000</v>
      </c>
      <c r="E506" s="220">
        <v>3000</v>
      </c>
      <c r="F506" s="287">
        <f t="shared" si="130"/>
        <v>75</v>
      </c>
      <c r="G506" s="287">
        <f t="shared" si="128"/>
        <v>42.857142857142854</v>
      </c>
    </row>
    <row r="507" spans="1:7">
      <c r="A507" s="134" t="s">
        <v>342</v>
      </c>
      <c r="B507" s="244"/>
      <c r="C507" s="183">
        <f>SUM(C508)</f>
        <v>8186</v>
      </c>
      <c r="D507" s="183">
        <f t="shared" ref="D507:E508" si="153">SUM(D508)</f>
        <v>8000</v>
      </c>
      <c r="E507" s="183">
        <f t="shared" si="153"/>
        <v>3000</v>
      </c>
      <c r="F507" s="287">
        <f t="shared" si="130"/>
        <v>36.647935499633519</v>
      </c>
      <c r="G507" s="287">
        <f t="shared" si="128"/>
        <v>37.5</v>
      </c>
    </row>
    <row r="508" spans="1:7">
      <c r="A508" s="142">
        <v>381</v>
      </c>
      <c r="B508" s="246" t="s">
        <v>120</v>
      </c>
      <c r="C508" s="98">
        <f>SUM(C509)</f>
        <v>8186</v>
      </c>
      <c r="D508" s="98">
        <f t="shared" si="153"/>
        <v>8000</v>
      </c>
      <c r="E508" s="98">
        <f t="shared" si="153"/>
        <v>3000</v>
      </c>
      <c r="F508" s="287">
        <f t="shared" si="130"/>
        <v>36.647935499633519</v>
      </c>
      <c r="G508" s="287">
        <f t="shared" si="128"/>
        <v>37.5</v>
      </c>
    </row>
    <row r="509" spans="1:7">
      <c r="A509" s="281">
        <v>3811409</v>
      </c>
      <c r="B509" s="280" t="s">
        <v>343</v>
      </c>
      <c r="C509" s="220">
        <v>8186</v>
      </c>
      <c r="D509" s="220">
        <v>8000</v>
      </c>
      <c r="E509" s="220">
        <v>3000</v>
      </c>
      <c r="F509" s="287">
        <f t="shared" si="130"/>
        <v>36.647935499633519</v>
      </c>
      <c r="G509" s="287">
        <f t="shared" si="128"/>
        <v>37.5</v>
      </c>
    </row>
    <row r="510" spans="1:7">
      <c r="A510" s="161" t="s">
        <v>344</v>
      </c>
      <c r="B510" s="245"/>
      <c r="C510" s="184">
        <f>SUM(C511)</f>
        <v>2708</v>
      </c>
      <c r="D510" s="184">
        <f t="shared" ref="D510:E511" si="154">SUM(D511)</f>
        <v>12000</v>
      </c>
      <c r="E510" s="184">
        <f t="shared" si="154"/>
        <v>2810.04</v>
      </c>
      <c r="F510" s="287">
        <f t="shared" si="130"/>
        <v>103.76809453471196</v>
      </c>
      <c r="G510" s="287">
        <f t="shared" si="128"/>
        <v>23.416999999999998</v>
      </c>
    </row>
    <row r="511" spans="1:7">
      <c r="A511" s="191" t="s">
        <v>345</v>
      </c>
      <c r="B511" s="247"/>
      <c r="C511" s="183">
        <f>SUM(C512)</f>
        <v>2708</v>
      </c>
      <c r="D511" s="183">
        <f t="shared" si="154"/>
        <v>12000</v>
      </c>
      <c r="E511" s="183">
        <f t="shared" si="154"/>
        <v>2810.04</v>
      </c>
      <c r="F511" s="287">
        <f t="shared" si="130"/>
        <v>103.76809453471196</v>
      </c>
      <c r="G511" s="287">
        <f t="shared" si="128"/>
        <v>23.416999999999998</v>
      </c>
    </row>
    <row r="512" spans="1:7">
      <c r="A512" s="195">
        <v>381</v>
      </c>
      <c r="B512" s="237" t="s">
        <v>120</v>
      </c>
      <c r="C512" s="194">
        <f>SUM(C513:C516)</f>
        <v>2708</v>
      </c>
      <c r="D512" s="194">
        <f t="shared" ref="D512:E512" si="155">SUM(D513:D516)</f>
        <v>12000</v>
      </c>
      <c r="E512" s="194">
        <f t="shared" si="155"/>
        <v>2810.04</v>
      </c>
      <c r="F512" s="287">
        <f t="shared" si="130"/>
        <v>103.76809453471196</v>
      </c>
      <c r="G512" s="287">
        <f t="shared" si="128"/>
        <v>23.416999999999998</v>
      </c>
    </row>
    <row r="513" spans="1:7">
      <c r="A513" s="279">
        <v>3811411</v>
      </c>
      <c r="B513" s="280" t="s">
        <v>346</v>
      </c>
      <c r="C513" s="219">
        <v>2000</v>
      </c>
      <c r="D513" s="219">
        <v>4000</v>
      </c>
      <c r="E513" s="219">
        <v>2000</v>
      </c>
      <c r="F513" s="287">
        <f t="shared" si="130"/>
        <v>100</v>
      </c>
      <c r="G513" s="287">
        <f t="shared" si="128"/>
        <v>50</v>
      </c>
    </row>
    <row r="514" spans="1:7">
      <c r="A514" s="283">
        <v>3811402</v>
      </c>
      <c r="B514" s="298" t="s">
        <v>122</v>
      </c>
      <c r="C514" s="220">
        <v>0</v>
      </c>
      <c r="D514" s="220">
        <v>0</v>
      </c>
      <c r="E514" s="220">
        <v>0</v>
      </c>
      <c r="F514" s="287">
        <v>0</v>
      </c>
      <c r="G514" s="287">
        <v>0</v>
      </c>
    </row>
    <row r="515" spans="1:7">
      <c r="A515" s="283">
        <v>3811908</v>
      </c>
      <c r="B515" s="298" t="s">
        <v>135</v>
      </c>
      <c r="C515" s="220">
        <v>708</v>
      </c>
      <c r="D515" s="220">
        <v>7000</v>
      </c>
      <c r="E515" s="220">
        <v>810.04</v>
      </c>
      <c r="F515" s="287">
        <f t="shared" ref="F515:F579" si="156">E515/C515*100</f>
        <v>114.41242937853107</v>
      </c>
      <c r="G515" s="287">
        <f t="shared" ref="G515:G580" si="157">E515/D515*100</f>
        <v>11.571999999999999</v>
      </c>
    </row>
    <row r="516" spans="1:7">
      <c r="A516" s="284">
        <v>3812</v>
      </c>
      <c r="B516" s="298" t="s">
        <v>136</v>
      </c>
      <c r="C516" s="220">
        <v>0</v>
      </c>
      <c r="D516" s="220">
        <v>1000</v>
      </c>
      <c r="E516" s="220">
        <v>0</v>
      </c>
      <c r="F516" s="287">
        <v>0</v>
      </c>
      <c r="G516" s="287">
        <v>0</v>
      </c>
    </row>
    <row r="517" spans="1:7">
      <c r="A517" s="159" t="s">
        <v>600</v>
      </c>
      <c r="B517" s="160"/>
      <c r="C517" s="185">
        <f>SUM(C518)</f>
        <v>3337</v>
      </c>
      <c r="D517" s="185">
        <f t="shared" ref="D517:E519" si="158">SUM(D518)</f>
        <v>419400</v>
      </c>
      <c r="E517" s="185">
        <f t="shared" si="158"/>
        <v>3402.48</v>
      </c>
      <c r="F517" s="287">
        <f t="shared" si="156"/>
        <v>101.96224153431226</v>
      </c>
      <c r="G517" s="287">
        <f t="shared" si="157"/>
        <v>0.81127324749642338</v>
      </c>
    </row>
    <row r="518" spans="1:7">
      <c r="A518" s="157" t="s">
        <v>230</v>
      </c>
      <c r="B518" s="158"/>
      <c r="C518" s="186">
        <f>SUM(C519)</f>
        <v>3337</v>
      </c>
      <c r="D518" s="186">
        <f t="shared" si="158"/>
        <v>419400</v>
      </c>
      <c r="E518" s="186">
        <f t="shared" si="158"/>
        <v>3402.48</v>
      </c>
      <c r="F518" s="287">
        <f t="shared" si="156"/>
        <v>101.96224153431226</v>
      </c>
      <c r="G518" s="287">
        <f t="shared" si="157"/>
        <v>0.81127324749642338</v>
      </c>
    </row>
    <row r="519" spans="1:7">
      <c r="A519" s="155" t="s">
        <v>347</v>
      </c>
      <c r="B519" s="156"/>
      <c r="C519" s="184">
        <f>SUM(C520)</f>
        <v>3337</v>
      </c>
      <c r="D519" s="184">
        <f t="shared" si="158"/>
        <v>419400</v>
      </c>
      <c r="E519" s="184">
        <f t="shared" si="158"/>
        <v>3402.48</v>
      </c>
      <c r="F519" s="287">
        <f t="shared" si="156"/>
        <v>101.96224153431226</v>
      </c>
      <c r="G519" s="287">
        <f t="shared" si="157"/>
        <v>0.81127324749642338</v>
      </c>
    </row>
    <row r="520" spans="1:7">
      <c r="A520" s="134" t="s">
        <v>348</v>
      </c>
      <c r="B520" s="135"/>
      <c r="C520" s="183">
        <f>SUM(C521+C523+C526+C530)</f>
        <v>3337</v>
      </c>
      <c r="D520" s="183">
        <f>SUM(D521+D523+D526+D530)</f>
        <v>419400</v>
      </c>
      <c r="E520" s="183">
        <f>SUM(E521+E523+E526+E530)</f>
        <v>3402.48</v>
      </c>
      <c r="F520" s="287">
        <f t="shared" si="156"/>
        <v>101.96224153431226</v>
      </c>
      <c r="G520" s="287">
        <f t="shared" si="157"/>
        <v>0.81127324749642338</v>
      </c>
    </row>
    <row r="521" spans="1:7">
      <c r="A521" s="196">
        <v>342</v>
      </c>
      <c r="B521" s="197" t="s">
        <v>105</v>
      </c>
      <c r="C521" s="98">
        <f>SUM(C522)</f>
        <v>0</v>
      </c>
      <c r="D521" s="98">
        <f t="shared" ref="D521:E521" si="159">SUM(D522)</f>
        <v>8000</v>
      </c>
      <c r="E521" s="98">
        <f t="shared" si="159"/>
        <v>0</v>
      </c>
      <c r="F521" s="287">
        <v>0</v>
      </c>
      <c r="G521" s="287">
        <f t="shared" si="157"/>
        <v>0</v>
      </c>
    </row>
    <row r="522" spans="1:7">
      <c r="A522" s="285">
        <v>3423</v>
      </c>
      <c r="B522" s="298" t="s">
        <v>106</v>
      </c>
      <c r="C522" s="219">
        <v>0</v>
      </c>
      <c r="D522" s="220">
        <v>8000</v>
      </c>
      <c r="E522" s="220">
        <v>0</v>
      </c>
      <c r="F522" s="287">
        <v>0</v>
      </c>
      <c r="G522" s="287">
        <f t="shared" si="157"/>
        <v>0</v>
      </c>
    </row>
    <row r="523" spans="1:7">
      <c r="A523" s="142">
        <v>343</v>
      </c>
      <c r="B523" s="264" t="s">
        <v>107</v>
      </c>
      <c r="C523" s="98">
        <f>SUM(C524:C525)</f>
        <v>2317</v>
      </c>
      <c r="D523" s="98">
        <f>SUM(D524:D525)</f>
        <v>8700</v>
      </c>
      <c r="E523" s="98">
        <f>SUM(E524:E525)</f>
        <v>2114.5500000000002</v>
      </c>
      <c r="F523" s="287">
        <f t="shared" si="156"/>
        <v>91.262408286577482</v>
      </c>
      <c r="G523" s="287">
        <f t="shared" si="157"/>
        <v>24.305172413793105</v>
      </c>
    </row>
    <row r="524" spans="1:7">
      <c r="A524" s="281">
        <v>34311</v>
      </c>
      <c r="B524" s="280" t="s">
        <v>302</v>
      </c>
      <c r="C524" s="220">
        <v>2251</v>
      </c>
      <c r="D524" s="220">
        <v>8000</v>
      </c>
      <c r="E524" s="220">
        <v>2069.7800000000002</v>
      </c>
      <c r="F524" s="287">
        <f t="shared" si="156"/>
        <v>91.949355841848075</v>
      </c>
      <c r="G524" s="287">
        <f t="shared" si="157"/>
        <v>25.872250000000001</v>
      </c>
    </row>
    <row r="525" spans="1:7">
      <c r="A525" s="281">
        <v>3433</v>
      </c>
      <c r="B525" s="280" t="s">
        <v>349</v>
      </c>
      <c r="C525" s="220">
        <v>66</v>
      </c>
      <c r="D525" s="220">
        <v>700</v>
      </c>
      <c r="E525" s="220">
        <v>44.77</v>
      </c>
      <c r="F525" s="287">
        <f t="shared" si="156"/>
        <v>67.833333333333329</v>
      </c>
      <c r="G525" s="287">
        <f t="shared" si="157"/>
        <v>6.3957142857142868</v>
      </c>
    </row>
    <row r="526" spans="1:7">
      <c r="A526" s="142">
        <v>329</v>
      </c>
      <c r="B526" s="246" t="s">
        <v>350</v>
      </c>
      <c r="C526" s="98">
        <f>SUM(C527:C529)</f>
        <v>1020</v>
      </c>
      <c r="D526" s="98">
        <f t="shared" ref="D526:E526" si="160">SUM(D527:D529)</f>
        <v>2700</v>
      </c>
      <c r="E526" s="98">
        <f t="shared" si="160"/>
        <v>1287.9299999999998</v>
      </c>
      <c r="F526" s="287">
        <f t="shared" si="156"/>
        <v>126.26764705882351</v>
      </c>
      <c r="G526" s="287">
        <f t="shared" si="157"/>
        <v>47.701111111111103</v>
      </c>
    </row>
    <row r="527" spans="1:7">
      <c r="A527" s="139">
        <v>3299900</v>
      </c>
      <c r="B527" s="280" t="s">
        <v>351</v>
      </c>
      <c r="C527" s="19">
        <v>375</v>
      </c>
      <c r="D527" s="19">
        <v>700</v>
      </c>
      <c r="E527" s="220">
        <v>375</v>
      </c>
      <c r="F527" s="287">
        <f t="shared" si="156"/>
        <v>100</v>
      </c>
      <c r="G527" s="287">
        <f t="shared" si="157"/>
        <v>53.571428571428569</v>
      </c>
    </row>
    <row r="528" spans="1:7">
      <c r="A528" s="139">
        <v>3299900</v>
      </c>
      <c r="B528" s="280" t="s">
        <v>504</v>
      </c>
      <c r="C528" s="19">
        <v>420</v>
      </c>
      <c r="D528" s="19">
        <v>0</v>
      </c>
      <c r="E528" s="220">
        <v>0</v>
      </c>
      <c r="F528" s="287">
        <v>0</v>
      </c>
      <c r="G528" s="287">
        <v>0</v>
      </c>
    </row>
    <row r="529" spans="1:7" ht="24.75">
      <c r="A529" s="137">
        <v>3299900</v>
      </c>
      <c r="B529" s="394" t="s">
        <v>352</v>
      </c>
      <c r="C529" s="19">
        <v>225</v>
      </c>
      <c r="D529" s="19">
        <v>2000</v>
      </c>
      <c r="E529" s="220">
        <v>912.93</v>
      </c>
      <c r="F529" s="287">
        <f t="shared" si="156"/>
        <v>405.74666666666667</v>
      </c>
      <c r="G529" s="287">
        <f t="shared" si="157"/>
        <v>45.646499999999996</v>
      </c>
    </row>
    <row r="530" spans="1:7">
      <c r="A530" s="205">
        <v>54</v>
      </c>
      <c r="B530" s="296" t="s">
        <v>168</v>
      </c>
      <c r="C530" s="88">
        <f>SUM(C531)</f>
        <v>0</v>
      </c>
      <c r="D530" s="88">
        <f t="shared" ref="D530:E530" si="161">SUM(D531)</f>
        <v>400000</v>
      </c>
      <c r="E530" s="88">
        <f t="shared" si="161"/>
        <v>0</v>
      </c>
      <c r="F530" s="287">
        <v>0</v>
      </c>
      <c r="G530" s="287">
        <f t="shared" si="157"/>
        <v>0</v>
      </c>
    </row>
    <row r="531" spans="1:7">
      <c r="A531" s="204">
        <v>542</v>
      </c>
      <c r="B531" s="297" t="s">
        <v>169</v>
      </c>
      <c r="C531" s="203">
        <v>0</v>
      </c>
      <c r="D531" s="203">
        <v>400000</v>
      </c>
      <c r="E531" s="286">
        <v>0</v>
      </c>
      <c r="F531" s="287">
        <v>0</v>
      </c>
      <c r="G531" s="287">
        <f t="shared" si="157"/>
        <v>0</v>
      </c>
    </row>
    <row r="532" spans="1:7">
      <c r="A532" s="165" t="s">
        <v>353</v>
      </c>
      <c r="B532" s="166"/>
      <c r="C532" s="185">
        <f>SUM(C533)</f>
        <v>29582</v>
      </c>
      <c r="D532" s="185">
        <f t="shared" ref="D532:E534" si="162">SUM(D533)</f>
        <v>59000</v>
      </c>
      <c r="E532" s="185">
        <f t="shared" si="162"/>
        <v>6893</v>
      </c>
      <c r="F532" s="287">
        <f t="shared" si="156"/>
        <v>23.301331891014808</v>
      </c>
      <c r="G532" s="287">
        <f t="shared" si="157"/>
        <v>11.683050847457627</v>
      </c>
    </row>
    <row r="533" spans="1:7">
      <c r="A533" s="163" t="s">
        <v>354</v>
      </c>
      <c r="B533" s="164"/>
      <c r="C533" s="186">
        <f>SUM(C534)</f>
        <v>29582</v>
      </c>
      <c r="D533" s="186">
        <f t="shared" si="162"/>
        <v>59000</v>
      </c>
      <c r="E533" s="186">
        <f t="shared" si="162"/>
        <v>6893</v>
      </c>
      <c r="F533" s="287">
        <f t="shared" si="156"/>
        <v>23.301331891014808</v>
      </c>
      <c r="G533" s="287">
        <f t="shared" si="157"/>
        <v>11.683050847457627</v>
      </c>
    </row>
    <row r="534" spans="1:7">
      <c r="A534" s="155" t="s">
        <v>355</v>
      </c>
      <c r="B534" s="150"/>
      <c r="C534" s="184">
        <f>SUM(C535)</f>
        <v>29582</v>
      </c>
      <c r="D534" s="184">
        <f t="shared" si="162"/>
        <v>59000</v>
      </c>
      <c r="E534" s="184">
        <f t="shared" si="162"/>
        <v>6893</v>
      </c>
      <c r="F534" s="287">
        <f t="shared" si="156"/>
        <v>23.301331891014808</v>
      </c>
      <c r="G534" s="287">
        <f t="shared" si="157"/>
        <v>11.683050847457627</v>
      </c>
    </row>
    <row r="535" spans="1:7">
      <c r="A535" s="134" t="s">
        <v>356</v>
      </c>
      <c r="B535" s="134"/>
      <c r="C535" s="183">
        <f>SUM(C536+C539)</f>
        <v>29582</v>
      </c>
      <c r="D535" s="183">
        <f t="shared" ref="D535:E535" si="163">SUM(D536+D539)</f>
        <v>59000</v>
      </c>
      <c r="E535" s="183">
        <f t="shared" si="163"/>
        <v>6893</v>
      </c>
      <c r="F535" s="287">
        <f t="shared" si="156"/>
        <v>23.301331891014808</v>
      </c>
      <c r="G535" s="287">
        <f t="shared" si="157"/>
        <v>11.683050847457627</v>
      </c>
    </row>
    <row r="536" spans="1:7">
      <c r="A536" s="142">
        <v>329</v>
      </c>
      <c r="B536" s="263" t="s">
        <v>92</v>
      </c>
      <c r="C536" s="98">
        <f>SUM(C537:C538)</f>
        <v>1500</v>
      </c>
      <c r="D536" s="98">
        <f t="shared" ref="D536:E536" si="164">SUM(D537:D538)</f>
        <v>13000</v>
      </c>
      <c r="E536" s="98">
        <f t="shared" si="164"/>
        <v>1500</v>
      </c>
      <c r="F536" s="287">
        <v>0</v>
      </c>
      <c r="G536" s="287">
        <f t="shared" si="157"/>
        <v>11.538461538461538</v>
      </c>
    </row>
    <row r="537" spans="1:7">
      <c r="A537" s="279">
        <v>3299902</v>
      </c>
      <c r="B537" s="265" t="s">
        <v>97</v>
      </c>
      <c r="C537" s="219">
        <v>1500</v>
      </c>
      <c r="D537" s="220">
        <v>13000</v>
      </c>
      <c r="E537" s="220">
        <v>1500</v>
      </c>
      <c r="F537" s="287">
        <v>0</v>
      </c>
      <c r="G537" s="287">
        <f t="shared" si="157"/>
        <v>11.538461538461538</v>
      </c>
    </row>
    <row r="538" spans="1:7">
      <c r="A538" s="279">
        <v>3299903</v>
      </c>
      <c r="B538" s="265" t="s">
        <v>98</v>
      </c>
      <c r="C538" s="219">
        <v>0</v>
      </c>
      <c r="D538" s="220">
        <v>0</v>
      </c>
      <c r="E538" s="220">
        <v>0</v>
      </c>
      <c r="F538" s="287">
        <v>0</v>
      </c>
      <c r="G538" s="287">
        <v>0</v>
      </c>
    </row>
    <row r="539" spans="1:7">
      <c r="A539" s="142">
        <v>381</v>
      </c>
      <c r="B539" s="263" t="s">
        <v>120</v>
      </c>
      <c r="C539" s="98">
        <f>SUM(C540)</f>
        <v>28082</v>
      </c>
      <c r="D539" s="98">
        <f t="shared" ref="D539:E539" si="165">SUM(D540)</f>
        <v>46000</v>
      </c>
      <c r="E539" s="98">
        <f t="shared" si="165"/>
        <v>5393</v>
      </c>
      <c r="F539" s="287">
        <f t="shared" si="156"/>
        <v>19.204472615910547</v>
      </c>
      <c r="G539" s="287">
        <f t="shared" si="157"/>
        <v>11.723913043478261</v>
      </c>
    </row>
    <row r="540" spans="1:7">
      <c r="A540" s="279">
        <v>3811902</v>
      </c>
      <c r="B540" s="265" t="s">
        <v>357</v>
      </c>
      <c r="C540" s="220">
        <v>28082</v>
      </c>
      <c r="D540" s="220">
        <v>46000</v>
      </c>
      <c r="E540" s="220">
        <v>5393</v>
      </c>
      <c r="F540" s="287">
        <f t="shared" si="156"/>
        <v>19.204472615910547</v>
      </c>
      <c r="G540" s="287">
        <f t="shared" si="157"/>
        <v>11.723913043478261</v>
      </c>
    </row>
    <row r="541" spans="1:7">
      <c r="A541" s="159" t="s">
        <v>358</v>
      </c>
      <c r="B541" s="154"/>
      <c r="C541" s="185">
        <f>SUM(C542)</f>
        <v>0</v>
      </c>
      <c r="D541" s="185">
        <f t="shared" ref="D541:E545" si="166">SUM(D542)</f>
        <v>1000</v>
      </c>
      <c r="E541" s="185">
        <f t="shared" si="166"/>
        <v>0</v>
      </c>
      <c r="F541" s="287">
        <v>0</v>
      </c>
      <c r="G541" s="287">
        <v>0</v>
      </c>
    </row>
    <row r="542" spans="1:7">
      <c r="A542" s="157" t="s">
        <v>359</v>
      </c>
      <c r="B542" s="152"/>
      <c r="C542" s="186">
        <f>SUM(C543)</f>
        <v>0</v>
      </c>
      <c r="D542" s="186">
        <f t="shared" si="166"/>
        <v>1000</v>
      </c>
      <c r="E542" s="186">
        <f t="shared" si="166"/>
        <v>0</v>
      </c>
      <c r="F542" s="287">
        <v>0</v>
      </c>
      <c r="G542" s="287">
        <v>0</v>
      </c>
    </row>
    <row r="543" spans="1:7">
      <c r="A543" s="155" t="s">
        <v>360</v>
      </c>
      <c r="B543" s="150"/>
      <c r="C543" s="184">
        <f>SUM(C544)</f>
        <v>0</v>
      </c>
      <c r="D543" s="184">
        <f t="shared" si="166"/>
        <v>1000</v>
      </c>
      <c r="E543" s="184">
        <f t="shared" si="166"/>
        <v>0</v>
      </c>
      <c r="F543" s="287">
        <v>0</v>
      </c>
      <c r="G543" s="287">
        <v>0</v>
      </c>
    </row>
    <row r="544" spans="1:7">
      <c r="A544" s="425" t="s">
        <v>361</v>
      </c>
      <c r="B544" s="426"/>
      <c r="C544" s="216">
        <f>SUM(C545)</f>
        <v>0</v>
      </c>
      <c r="D544" s="216">
        <f t="shared" si="166"/>
        <v>1000</v>
      </c>
      <c r="E544" s="216">
        <f t="shared" si="166"/>
        <v>0</v>
      </c>
      <c r="F544" s="287">
        <v>0</v>
      </c>
      <c r="G544" s="287">
        <v>0</v>
      </c>
    </row>
    <row r="545" spans="1:7">
      <c r="A545" s="215">
        <v>352</v>
      </c>
      <c r="B545" s="248" t="s">
        <v>362</v>
      </c>
      <c r="C545" s="184">
        <f>SUM(C546)</f>
        <v>0</v>
      </c>
      <c r="D545" s="184">
        <f t="shared" si="166"/>
        <v>1000</v>
      </c>
      <c r="E545" s="184">
        <f t="shared" si="166"/>
        <v>0</v>
      </c>
      <c r="F545" s="287">
        <v>0</v>
      </c>
      <c r="G545" s="287">
        <v>0</v>
      </c>
    </row>
    <row r="546" spans="1:7" ht="24.75">
      <c r="A546" s="279">
        <v>352</v>
      </c>
      <c r="B546" s="394" t="s">
        <v>362</v>
      </c>
      <c r="C546" s="219">
        <v>0</v>
      </c>
      <c r="D546" s="219">
        <v>1000</v>
      </c>
      <c r="E546" s="219">
        <v>0</v>
      </c>
      <c r="F546" s="287">
        <v>0</v>
      </c>
      <c r="G546" s="287">
        <v>0</v>
      </c>
    </row>
    <row r="547" spans="1:7">
      <c r="A547" s="159" t="s">
        <v>363</v>
      </c>
      <c r="B547" s="249"/>
      <c r="C547" s="185">
        <f>SUM(C548+C575+C612+C621)</f>
        <v>367737</v>
      </c>
      <c r="D547" s="185">
        <f t="shared" ref="D547:E547" si="167">SUM(D548+D575+D612+D621)</f>
        <v>1070369</v>
      </c>
      <c r="E547" s="185">
        <f t="shared" si="167"/>
        <v>256729.53</v>
      </c>
      <c r="F547" s="287">
        <f t="shared" si="156"/>
        <v>69.813353021316857</v>
      </c>
      <c r="G547" s="287">
        <f t="shared" si="157"/>
        <v>23.985142506929851</v>
      </c>
    </row>
    <row r="548" spans="1:7">
      <c r="A548" s="157" t="s">
        <v>364</v>
      </c>
      <c r="B548" s="250"/>
      <c r="C548" s="186">
        <f>SUM(C549+C569)</f>
        <v>245336</v>
      </c>
      <c r="D548" s="186">
        <f t="shared" ref="D548:E548" si="168">SUM(D549+D569)</f>
        <v>642969</v>
      </c>
      <c r="E548" s="186">
        <f t="shared" si="168"/>
        <v>137789.61000000002</v>
      </c>
      <c r="F548" s="287">
        <f t="shared" si="156"/>
        <v>56.163632732252921</v>
      </c>
      <c r="G548" s="287">
        <f t="shared" si="157"/>
        <v>21.430210476710386</v>
      </c>
    </row>
    <row r="549" spans="1:7">
      <c r="A549" s="155" t="s">
        <v>365</v>
      </c>
      <c r="B549" s="251"/>
      <c r="C549" s="184">
        <f>SUM(C550+C561)</f>
        <v>245336</v>
      </c>
      <c r="D549" s="184">
        <f t="shared" ref="D549:E549" si="169">SUM(D550+D561)</f>
        <v>642969</v>
      </c>
      <c r="E549" s="184">
        <f t="shared" si="169"/>
        <v>137789.61000000002</v>
      </c>
      <c r="F549" s="287">
        <f t="shared" si="156"/>
        <v>56.163632732252921</v>
      </c>
      <c r="G549" s="287">
        <f t="shared" si="157"/>
        <v>21.430210476710386</v>
      </c>
    </row>
    <row r="550" spans="1:7">
      <c r="A550" s="134" t="s">
        <v>292</v>
      </c>
      <c r="B550" s="242"/>
      <c r="C550" s="183">
        <f>SUM(C551+C554+C557)</f>
        <v>118078</v>
      </c>
      <c r="D550" s="183">
        <f t="shared" ref="D550:E550" si="170">SUM(D551+D554+D557)</f>
        <v>612969</v>
      </c>
      <c r="E550" s="183">
        <f t="shared" si="170"/>
        <v>122706.95000000001</v>
      </c>
      <c r="F550" s="287">
        <f t="shared" si="156"/>
        <v>103.92024763292062</v>
      </c>
      <c r="G550" s="287">
        <f t="shared" si="157"/>
        <v>20.018459334811386</v>
      </c>
    </row>
    <row r="551" spans="1:7">
      <c r="A551" s="240">
        <v>311</v>
      </c>
      <c r="B551" s="233" t="s">
        <v>70</v>
      </c>
      <c r="C551" s="98">
        <f>SUM(C552:C553)</f>
        <v>93923</v>
      </c>
      <c r="D551" s="98">
        <f t="shared" ref="D551:E551" si="171">SUM(D552:D553)</f>
        <v>512130</v>
      </c>
      <c r="E551" s="98">
        <f t="shared" si="171"/>
        <v>103333.52</v>
      </c>
      <c r="F551" s="287">
        <f t="shared" si="156"/>
        <v>110.01939886928656</v>
      </c>
      <c r="G551" s="287">
        <f t="shared" si="157"/>
        <v>20.17720500654131</v>
      </c>
    </row>
    <row r="552" spans="1:7">
      <c r="A552" s="241">
        <v>31111</v>
      </c>
      <c r="B552" s="280" t="s">
        <v>233</v>
      </c>
      <c r="C552" s="19">
        <v>93923</v>
      </c>
      <c r="D552" s="19">
        <v>209130</v>
      </c>
      <c r="E552" s="220">
        <v>103333.52</v>
      </c>
      <c r="F552" s="287">
        <f t="shared" si="156"/>
        <v>110.01939886928656</v>
      </c>
      <c r="G552" s="287">
        <f t="shared" si="157"/>
        <v>49.411141395304355</v>
      </c>
    </row>
    <row r="553" spans="1:7">
      <c r="A553" s="241">
        <v>31112</v>
      </c>
      <c r="B553" s="280" t="s">
        <v>659</v>
      </c>
      <c r="C553" s="19">
        <v>0</v>
      </c>
      <c r="D553" s="19">
        <v>303000</v>
      </c>
      <c r="E553" s="220">
        <v>0</v>
      </c>
      <c r="F553" s="287"/>
      <c r="G553" s="287"/>
    </row>
    <row r="554" spans="1:7">
      <c r="A554" s="240">
        <v>312</v>
      </c>
      <c r="B554" s="264" t="s">
        <v>71</v>
      </c>
      <c r="C554" s="98">
        <f>SUM(C555:C556)</f>
        <v>8000</v>
      </c>
      <c r="D554" s="98">
        <f t="shared" ref="D554:E554" si="172">SUM(D555:D556)</f>
        <v>11200</v>
      </c>
      <c r="E554" s="98">
        <f t="shared" si="172"/>
        <v>1600</v>
      </c>
      <c r="F554" s="287">
        <v>0</v>
      </c>
      <c r="G554" s="287">
        <f t="shared" si="157"/>
        <v>14.285714285714285</v>
      </c>
    </row>
    <row r="555" spans="1:7">
      <c r="A555" s="241">
        <v>31213</v>
      </c>
      <c r="B555" s="280" t="s">
        <v>234</v>
      </c>
      <c r="C555" s="140">
        <v>0</v>
      </c>
      <c r="D555" s="140">
        <v>1200</v>
      </c>
      <c r="E555" s="220">
        <v>0</v>
      </c>
      <c r="F555" s="287">
        <v>0</v>
      </c>
      <c r="G555" s="287">
        <f t="shared" si="157"/>
        <v>0</v>
      </c>
    </row>
    <row r="556" spans="1:7">
      <c r="A556" s="241">
        <v>31219</v>
      </c>
      <c r="B556" s="280" t="s">
        <v>675</v>
      </c>
      <c r="C556" s="140">
        <v>8000</v>
      </c>
      <c r="D556" s="19">
        <v>10000</v>
      </c>
      <c r="E556" s="220">
        <v>1600</v>
      </c>
      <c r="F556" s="287">
        <v>0</v>
      </c>
      <c r="G556" s="287">
        <f t="shared" si="157"/>
        <v>16</v>
      </c>
    </row>
    <row r="557" spans="1:7">
      <c r="A557" s="240">
        <v>313</v>
      </c>
      <c r="B557" s="264" t="s">
        <v>72</v>
      </c>
      <c r="C557" s="98">
        <f>SUM(C558:C560)</f>
        <v>16155</v>
      </c>
      <c r="D557" s="98">
        <f t="shared" ref="D557:E557" si="173">SUM(D558:D560)</f>
        <v>89639</v>
      </c>
      <c r="E557" s="98">
        <f t="shared" si="173"/>
        <v>17773.43</v>
      </c>
      <c r="F557" s="287">
        <f t="shared" si="156"/>
        <v>110.01813679975241</v>
      </c>
      <c r="G557" s="287">
        <f t="shared" si="157"/>
        <v>19.827787012349535</v>
      </c>
    </row>
    <row r="558" spans="1:7">
      <c r="A558" s="241">
        <v>3132</v>
      </c>
      <c r="B558" s="280" t="s">
        <v>626</v>
      </c>
      <c r="C558" s="19">
        <v>14558</v>
      </c>
      <c r="D558" s="19">
        <v>33984</v>
      </c>
      <c r="E558" s="220">
        <v>16016.72</v>
      </c>
      <c r="F558" s="287">
        <f t="shared" si="156"/>
        <v>110.02005770023355</v>
      </c>
      <c r="G558" s="287">
        <f t="shared" si="157"/>
        <v>47.130178907721273</v>
      </c>
    </row>
    <row r="559" spans="1:7">
      <c r="A559" s="406">
        <v>3133</v>
      </c>
      <c r="B559" s="407" t="s">
        <v>238</v>
      </c>
      <c r="C559" s="19">
        <v>1597</v>
      </c>
      <c r="D559" s="19">
        <v>3555</v>
      </c>
      <c r="E559" s="220">
        <v>1756.71</v>
      </c>
      <c r="F559" s="287">
        <f t="shared" si="156"/>
        <v>110.0006261740764</v>
      </c>
      <c r="G559" s="287">
        <f t="shared" si="157"/>
        <v>49.415189873417724</v>
      </c>
    </row>
    <row r="560" spans="1:7">
      <c r="A560" s="406">
        <v>313</v>
      </c>
      <c r="B560" s="407" t="s">
        <v>655</v>
      </c>
      <c r="C560" s="19">
        <v>0</v>
      </c>
      <c r="D560" s="19">
        <v>52100</v>
      </c>
      <c r="E560" s="220">
        <v>0</v>
      </c>
      <c r="F560" s="287">
        <v>0</v>
      </c>
      <c r="G560" s="287">
        <f t="shared" si="157"/>
        <v>0</v>
      </c>
    </row>
    <row r="561" spans="1:7">
      <c r="A561" s="242" t="s">
        <v>366</v>
      </c>
      <c r="B561" s="244"/>
      <c r="C561" s="183">
        <f>SUM(C562+C564+C566)</f>
        <v>127258</v>
      </c>
      <c r="D561" s="183">
        <f t="shared" ref="D561:E561" si="174">SUM(D562+D564+D566)</f>
        <v>30000</v>
      </c>
      <c r="E561" s="183">
        <f t="shared" si="174"/>
        <v>15082.66</v>
      </c>
      <c r="F561" s="287">
        <f t="shared" si="156"/>
        <v>11.85203287809018</v>
      </c>
      <c r="G561" s="287">
        <f t="shared" si="157"/>
        <v>50.275533333333335</v>
      </c>
    </row>
    <row r="562" spans="1:7">
      <c r="A562" s="240">
        <v>422</v>
      </c>
      <c r="B562" s="246" t="s">
        <v>154</v>
      </c>
      <c r="C562" s="98">
        <f>SUM(C563)</f>
        <v>125500</v>
      </c>
      <c r="D562" s="98">
        <f t="shared" ref="D562:E562" si="175">SUM(D563)</f>
        <v>25000</v>
      </c>
      <c r="E562" s="98">
        <f t="shared" si="175"/>
        <v>13902.75</v>
      </c>
      <c r="F562" s="287">
        <f t="shared" si="156"/>
        <v>11.077888446215139</v>
      </c>
      <c r="G562" s="287">
        <f t="shared" si="157"/>
        <v>55.610999999999997</v>
      </c>
    </row>
    <row r="563" spans="1:7">
      <c r="A563" s="241">
        <v>4227</v>
      </c>
      <c r="B563" s="280" t="s">
        <v>367</v>
      </c>
      <c r="C563" s="19">
        <v>125500</v>
      </c>
      <c r="D563" s="19">
        <v>25000</v>
      </c>
      <c r="E563" s="19">
        <v>13902.75</v>
      </c>
      <c r="F563" s="287">
        <f t="shared" si="156"/>
        <v>11.077888446215139</v>
      </c>
      <c r="G563" s="287">
        <f t="shared" si="157"/>
        <v>55.610999999999997</v>
      </c>
    </row>
    <row r="564" spans="1:7">
      <c r="A564" s="240">
        <v>423</v>
      </c>
      <c r="B564" s="246" t="s">
        <v>505</v>
      </c>
      <c r="C564" s="98">
        <f>SUM(C565)</f>
        <v>0</v>
      </c>
      <c r="D564" s="98">
        <f t="shared" ref="D564" si="176">SUM(D565)</f>
        <v>0</v>
      </c>
      <c r="E564" s="98">
        <f t="shared" ref="E564" si="177">SUM(E565)</f>
        <v>0</v>
      </c>
      <c r="F564" s="287">
        <v>0</v>
      </c>
      <c r="G564" s="287">
        <v>0</v>
      </c>
    </row>
    <row r="565" spans="1:7">
      <c r="A565" s="241">
        <v>42315</v>
      </c>
      <c r="B565" s="282" t="s">
        <v>506</v>
      </c>
      <c r="C565" s="19">
        <v>0</v>
      </c>
      <c r="D565" s="19">
        <v>0</v>
      </c>
      <c r="E565" s="19">
        <v>0</v>
      </c>
      <c r="F565" s="287">
        <v>0</v>
      </c>
      <c r="G565" s="287">
        <v>0</v>
      </c>
    </row>
    <row r="566" spans="1:7">
      <c r="A566" s="240">
        <v>322</v>
      </c>
      <c r="B566" s="293" t="s">
        <v>78</v>
      </c>
      <c r="C566" s="98">
        <f>SUM(C567:C568)</f>
        <v>1758</v>
      </c>
      <c r="D566" s="98">
        <f>SUM(D567:D568)</f>
        <v>5000</v>
      </c>
      <c r="E566" s="98">
        <f>SUM(E567:E568)</f>
        <v>1179.9100000000001</v>
      </c>
      <c r="F566" s="287">
        <f t="shared" si="156"/>
        <v>67.116609783845277</v>
      </c>
      <c r="G566" s="287">
        <f t="shared" si="157"/>
        <v>23.598200000000002</v>
      </c>
    </row>
    <row r="567" spans="1:7">
      <c r="A567" s="241">
        <v>32215</v>
      </c>
      <c r="B567" s="282" t="s">
        <v>368</v>
      </c>
      <c r="C567" s="19">
        <v>1602</v>
      </c>
      <c r="D567" s="19">
        <v>0</v>
      </c>
      <c r="E567" s="220">
        <v>1179.9100000000001</v>
      </c>
      <c r="F567" s="287">
        <f t="shared" si="156"/>
        <v>73.652309612983785</v>
      </c>
      <c r="G567" s="287">
        <v>0</v>
      </c>
    </row>
    <row r="568" spans="1:7">
      <c r="A568" s="241">
        <v>3225102</v>
      </c>
      <c r="B568" s="282" t="s">
        <v>656</v>
      </c>
      <c r="C568" s="19">
        <v>156</v>
      </c>
      <c r="D568" s="19">
        <v>5000</v>
      </c>
      <c r="E568" s="220">
        <v>0</v>
      </c>
      <c r="F568" s="287">
        <v>0</v>
      </c>
      <c r="G568" s="287">
        <f t="shared" si="157"/>
        <v>0</v>
      </c>
    </row>
    <row r="569" spans="1:7">
      <c r="A569" s="254" t="s">
        <v>369</v>
      </c>
      <c r="B569" s="243"/>
      <c r="C569" s="184">
        <f>SUM(C570)</f>
        <v>0</v>
      </c>
      <c r="D569" s="184">
        <f t="shared" ref="D569:E569" si="178">SUM(D570)</f>
        <v>0</v>
      </c>
      <c r="E569" s="184">
        <f t="shared" si="178"/>
        <v>0</v>
      </c>
      <c r="F569" s="287">
        <v>0</v>
      </c>
      <c r="G569" s="287">
        <v>0</v>
      </c>
    </row>
    <row r="570" spans="1:7">
      <c r="A570" s="242" t="s">
        <v>370</v>
      </c>
      <c r="B570" s="242"/>
      <c r="C570" s="183">
        <f>SUM(C571+C573)</f>
        <v>0</v>
      </c>
      <c r="D570" s="183">
        <f t="shared" ref="D570:E570" si="179">SUM(D571+D573)</f>
        <v>0</v>
      </c>
      <c r="E570" s="183">
        <f t="shared" si="179"/>
        <v>0</v>
      </c>
      <c r="F570" s="287">
        <v>0</v>
      </c>
      <c r="G570" s="287">
        <v>0</v>
      </c>
    </row>
    <row r="571" spans="1:7">
      <c r="A571" s="240">
        <v>311</v>
      </c>
      <c r="B571" s="264" t="s">
        <v>70</v>
      </c>
      <c r="C571" s="98">
        <f>SUM(C572)</f>
        <v>0</v>
      </c>
      <c r="D571" s="98">
        <f t="shared" ref="D571:E571" si="180">SUM(D572)</f>
        <v>0</v>
      </c>
      <c r="E571" s="98">
        <f t="shared" si="180"/>
        <v>0</v>
      </c>
      <c r="F571" s="287">
        <v>0</v>
      </c>
      <c r="G571" s="287">
        <v>0</v>
      </c>
    </row>
    <row r="572" spans="1:7">
      <c r="A572" s="241">
        <v>31111</v>
      </c>
      <c r="B572" s="280" t="s">
        <v>233</v>
      </c>
      <c r="C572" s="19">
        <v>0</v>
      </c>
      <c r="D572" s="19">
        <v>0</v>
      </c>
      <c r="E572" s="220">
        <v>0</v>
      </c>
      <c r="F572" s="287">
        <v>0</v>
      </c>
      <c r="G572" s="287">
        <v>0</v>
      </c>
    </row>
    <row r="573" spans="1:7">
      <c r="A573" s="240">
        <v>313</v>
      </c>
      <c r="B573" s="264" t="s">
        <v>72</v>
      </c>
      <c r="C573" s="98">
        <f>SUM(C574:C574)</f>
        <v>0</v>
      </c>
      <c r="D573" s="98">
        <f>SUM(D574:D574)</f>
        <v>0</v>
      </c>
      <c r="E573" s="98">
        <f>SUM(E574:E574)</f>
        <v>0</v>
      </c>
      <c r="F573" s="287">
        <v>0</v>
      </c>
      <c r="G573" s="287">
        <v>0</v>
      </c>
    </row>
    <row r="574" spans="1:7">
      <c r="A574" s="241">
        <v>313</v>
      </c>
      <c r="B574" s="280" t="s">
        <v>507</v>
      </c>
      <c r="C574" s="19">
        <v>0</v>
      </c>
      <c r="D574" s="19">
        <v>0</v>
      </c>
      <c r="E574" s="220">
        <v>0</v>
      </c>
      <c r="F574" s="287">
        <v>0</v>
      </c>
      <c r="G574" s="287">
        <v>0</v>
      </c>
    </row>
    <row r="575" spans="1:7">
      <c r="A575" s="255" t="s">
        <v>518</v>
      </c>
      <c r="B575" s="256"/>
      <c r="C575" s="186">
        <f>SUM(C576)</f>
        <v>44271</v>
      </c>
      <c r="D575" s="186">
        <f t="shared" ref="D575:E575" si="181">SUM(D576)</f>
        <v>204900</v>
      </c>
      <c r="E575" s="186">
        <f t="shared" si="181"/>
        <v>66837.350000000006</v>
      </c>
      <c r="F575" s="287">
        <f t="shared" si="156"/>
        <v>150.97321045379596</v>
      </c>
      <c r="G575" s="287">
        <f t="shared" si="157"/>
        <v>32.619497315763788</v>
      </c>
    </row>
    <row r="576" spans="1:7">
      <c r="A576" s="257" t="s">
        <v>371</v>
      </c>
      <c r="B576" s="258"/>
      <c r="C576" s="184">
        <f>SUM(C577+C584+C601+C609)</f>
        <v>44271</v>
      </c>
      <c r="D576" s="184">
        <f t="shared" ref="D576:E576" si="182">SUM(D577+D584+D601+D609)</f>
        <v>204900</v>
      </c>
      <c r="E576" s="184">
        <f t="shared" si="182"/>
        <v>66837.350000000006</v>
      </c>
      <c r="F576" s="287">
        <f t="shared" si="156"/>
        <v>150.97321045379596</v>
      </c>
      <c r="G576" s="287">
        <f t="shared" si="157"/>
        <v>32.619497315763788</v>
      </c>
    </row>
    <row r="577" spans="1:7">
      <c r="A577" s="242" t="s">
        <v>510</v>
      </c>
      <c r="B577" s="244"/>
      <c r="C577" s="183">
        <f>SUM(C578+C582)</f>
        <v>1138</v>
      </c>
      <c r="D577" s="183">
        <f t="shared" ref="D577:E577" si="183">SUM(D578+D582)</f>
        <v>3900</v>
      </c>
      <c r="E577" s="183">
        <f t="shared" si="183"/>
        <v>1005.43</v>
      </c>
      <c r="F577" s="287">
        <f t="shared" si="156"/>
        <v>88.350615114235495</v>
      </c>
      <c r="G577" s="287">
        <f t="shared" si="157"/>
        <v>25.780256410256406</v>
      </c>
    </row>
    <row r="578" spans="1:7">
      <c r="A578" s="240">
        <v>322</v>
      </c>
      <c r="B578" s="233" t="s">
        <v>78</v>
      </c>
      <c r="C578" s="98">
        <f>SUM(C579:C581)</f>
        <v>1138</v>
      </c>
      <c r="D578" s="98">
        <f t="shared" ref="D578:E578" si="184">SUM(D579:D581)</f>
        <v>3900</v>
      </c>
      <c r="E578" s="98">
        <f t="shared" si="184"/>
        <v>1005.43</v>
      </c>
      <c r="F578" s="287">
        <f t="shared" si="156"/>
        <v>88.350615114235495</v>
      </c>
      <c r="G578" s="287">
        <f t="shared" si="157"/>
        <v>25.780256410256406</v>
      </c>
    </row>
    <row r="579" spans="1:7">
      <c r="A579" s="241">
        <v>3223106</v>
      </c>
      <c r="B579" s="280" t="s">
        <v>372</v>
      </c>
      <c r="C579" s="19">
        <v>871</v>
      </c>
      <c r="D579" s="19">
        <v>1700</v>
      </c>
      <c r="E579" s="220">
        <v>877.43</v>
      </c>
      <c r="F579" s="287">
        <f t="shared" si="156"/>
        <v>100.73823191733639</v>
      </c>
      <c r="G579" s="287">
        <f t="shared" si="157"/>
        <v>51.613529411764702</v>
      </c>
    </row>
    <row r="580" spans="1:7">
      <c r="A580" s="241">
        <v>322410</v>
      </c>
      <c r="B580" s="280" t="s">
        <v>536</v>
      </c>
      <c r="C580" s="19">
        <v>0</v>
      </c>
      <c r="D580" s="19">
        <v>1200</v>
      </c>
      <c r="E580" s="220">
        <v>128</v>
      </c>
      <c r="F580" s="287">
        <v>0</v>
      </c>
      <c r="G580" s="287">
        <f t="shared" si="157"/>
        <v>10.666666666666668</v>
      </c>
    </row>
    <row r="581" spans="1:7">
      <c r="A581" s="265">
        <v>32249</v>
      </c>
      <c r="B581" s="280" t="s">
        <v>508</v>
      </c>
      <c r="C581" s="210">
        <v>267</v>
      </c>
      <c r="D581" s="210">
        <v>1000</v>
      </c>
      <c r="E581" s="220">
        <v>0</v>
      </c>
      <c r="F581" s="287">
        <v>0</v>
      </c>
      <c r="G581" s="287">
        <f t="shared" ref="G581:G634" si="185">E581/D581*100</f>
        <v>0</v>
      </c>
    </row>
    <row r="582" spans="1:7">
      <c r="A582" s="240">
        <v>323</v>
      </c>
      <c r="B582" s="264" t="s">
        <v>83</v>
      </c>
      <c r="C582" s="190">
        <f>SUM(C583)</f>
        <v>0</v>
      </c>
      <c r="D582" s="190">
        <f t="shared" ref="D582:E582" si="186">SUM(D583)</f>
        <v>0</v>
      </c>
      <c r="E582" s="190">
        <f t="shared" si="186"/>
        <v>0</v>
      </c>
      <c r="F582" s="287">
        <v>0</v>
      </c>
      <c r="G582" s="287">
        <v>0</v>
      </c>
    </row>
    <row r="583" spans="1:7">
      <c r="A583" s="265">
        <v>3232101</v>
      </c>
      <c r="B583" s="280" t="s">
        <v>509</v>
      </c>
      <c r="C583" s="210">
        <v>0</v>
      </c>
      <c r="D583" s="210">
        <v>0</v>
      </c>
      <c r="E583" s="220">
        <v>0</v>
      </c>
      <c r="F583" s="287">
        <v>0</v>
      </c>
      <c r="G583" s="287">
        <v>0</v>
      </c>
    </row>
    <row r="584" spans="1:7">
      <c r="A584" s="278" t="s">
        <v>511</v>
      </c>
      <c r="B584" s="236"/>
      <c r="C584" s="183">
        <f>SUM(C585+C592+C599)</f>
        <v>39236</v>
      </c>
      <c r="D584" s="183">
        <f t="shared" ref="D584:E584" si="187">SUM(D585+D592+D599)</f>
        <v>191300</v>
      </c>
      <c r="E584" s="183">
        <f t="shared" si="187"/>
        <v>62634.559999999998</v>
      </c>
      <c r="F584" s="287">
        <f t="shared" ref="F584:F632" si="188">E584/C584*100</f>
        <v>159.63543684371496</v>
      </c>
      <c r="G584" s="287">
        <f t="shared" si="185"/>
        <v>32.741536853110297</v>
      </c>
    </row>
    <row r="585" spans="1:7">
      <c r="A585" s="240">
        <v>322</v>
      </c>
      <c r="B585" s="233" t="s">
        <v>78</v>
      </c>
      <c r="C585" s="98">
        <f>SUM(C586:C591)</f>
        <v>27621</v>
      </c>
      <c r="D585" s="98">
        <f t="shared" ref="D585:E585" si="189">SUM(D586:D591)</f>
        <v>82600</v>
      </c>
      <c r="E585" s="98">
        <f t="shared" si="189"/>
        <v>34619</v>
      </c>
      <c r="F585" s="287">
        <f t="shared" si="188"/>
        <v>125.33579522826834</v>
      </c>
      <c r="G585" s="287">
        <f t="shared" si="185"/>
        <v>41.911622276029057</v>
      </c>
    </row>
    <row r="586" spans="1:7">
      <c r="A586" s="241">
        <v>32245</v>
      </c>
      <c r="B586" s="234" t="s">
        <v>373</v>
      </c>
      <c r="C586" s="397">
        <v>0</v>
      </c>
      <c r="D586" s="19">
        <v>11000</v>
      </c>
      <c r="E586" s="220">
        <v>0</v>
      </c>
      <c r="F586" s="287">
        <v>0</v>
      </c>
      <c r="G586" s="287">
        <f t="shared" si="185"/>
        <v>0</v>
      </c>
    </row>
    <row r="587" spans="1:7" ht="24.75">
      <c r="A587" s="241">
        <v>32244</v>
      </c>
      <c r="B587" s="305" t="s">
        <v>374</v>
      </c>
      <c r="C587" s="397">
        <v>7196</v>
      </c>
      <c r="D587" s="19">
        <v>15000</v>
      </c>
      <c r="E587" s="220">
        <v>11474.78</v>
      </c>
      <c r="F587" s="287">
        <f t="shared" si="188"/>
        <v>159.46053362979433</v>
      </c>
      <c r="G587" s="287">
        <f t="shared" si="185"/>
        <v>76.498533333333341</v>
      </c>
    </row>
    <row r="588" spans="1:7">
      <c r="A588" s="241">
        <v>3223405</v>
      </c>
      <c r="B588" s="234" t="s">
        <v>375</v>
      </c>
      <c r="C588" s="397">
        <v>7152</v>
      </c>
      <c r="D588" s="19">
        <v>15600</v>
      </c>
      <c r="E588" s="220">
        <v>6539.28</v>
      </c>
      <c r="F588" s="287">
        <f t="shared" si="188"/>
        <v>91.432885906040269</v>
      </c>
      <c r="G588" s="287">
        <f t="shared" si="185"/>
        <v>41.918461538461536</v>
      </c>
    </row>
    <row r="589" spans="1:7">
      <c r="A589" s="241">
        <v>3223406</v>
      </c>
      <c r="B589" s="234" t="s">
        <v>376</v>
      </c>
      <c r="C589" s="397">
        <v>5387</v>
      </c>
      <c r="D589" s="19">
        <v>15000</v>
      </c>
      <c r="E589" s="220">
        <v>5637</v>
      </c>
      <c r="F589" s="287">
        <f t="shared" si="188"/>
        <v>104.64080193057362</v>
      </c>
      <c r="G589" s="287">
        <f t="shared" si="185"/>
        <v>37.580000000000005</v>
      </c>
    </row>
    <row r="590" spans="1:7">
      <c r="A590" s="241">
        <v>3223407</v>
      </c>
      <c r="B590" s="234" t="s">
        <v>377</v>
      </c>
      <c r="C590" s="397">
        <v>4100</v>
      </c>
      <c r="D590" s="19">
        <v>16000</v>
      </c>
      <c r="E590" s="220">
        <v>6525.3</v>
      </c>
      <c r="F590" s="287">
        <f t="shared" si="188"/>
        <v>159.15365853658537</v>
      </c>
      <c r="G590" s="287">
        <f t="shared" si="185"/>
        <v>40.783125000000005</v>
      </c>
    </row>
    <row r="591" spans="1:7">
      <c r="A591" s="241">
        <v>3223408</v>
      </c>
      <c r="B591" s="234" t="s">
        <v>378</v>
      </c>
      <c r="C591" s="397">
        <v>3786</v>
      </c>
      <c r="D591" s="19">
        <v>10000</v>
      </c>
      <c r="E591" s="220">
        <v>4442.6400000000003</v>
      </c>
      <c r="F591" s="287">
        <f t="shared" si="188"/>
        <v>117.34389857369256</v>
      </c>
      <c r="G591" s="287">
        <f t="shared" si="185"/>
        <v>44.426400000000008</v>
      </c>
    </row>
    <row r="592" spans="1:7">
      <c r="A592" s="240">
        <v>323</v>
      </c>
      <c r="B592" s="246" t="s">
        <v>83</v>
      </c>
      <c r="C592" s="98">
        <f>SUM(C593:C598)</f>
        <v>10582</v>
      </c>
      <c r="D592" s="98">
        <f t="shared" ref="D592:E592" si="190">SUM(D593:D598)</f>
        <v>105300</v>
      </c>
      <c r="E592" s="98">
        <f t="shared" si="190"/>
        <v>27185.759999999998</v>
      </c>
      <c r="F592" s="287">
        <f t="shared" si="188"/>
        <v>256.90568890568886</v>
      </c>
      <c r="G592" s="287">
        <f t="shared" si="185"/>
        <v>25.817435897435896</v>
      </c>
    </row>
    <row r="593" spans="1:7">
      <c r="A593" s="241">
        <v>3231102</v>
      </c>
      <c r="B593" s="235" t="s">
        <v>253</v>
      </c>
      <c r="C593" s="140">
        <v>1286</v>
      </c>
      <c r="D593" s="140">
        <v>3000</v>
      </c>
      <c r="E593" s="219">
        <v>1155.3</v>
      </c>
      <c r="F593" s="287">
        <f t="shared" si="188"/>
        <v>89.836702954898911</v>
      </c>
      <c r="G593" s="287">
        <f t="shared" si="185"/>
        <v>38.51</v>
      </c>
    </row>
    <row r="594" spans="1:7">
      <c r="A594" s="241">
        <v>3232201</v>
      </c>
      <c r="B594" s="234" t="s">
        <v>379</v>
      </c>
      <c r="C594" s="19">
        <v>1406</v>
      </c>
      <c r="D594" s="19">
        <v>10000</v>
      </c>
      <c r="E594" s="220">
        <v>2701</v>
      </c>
      <c r="F594" s="287">
        <f t="shared" si="188"/>
        <v>192.10526315789474</v>
      </c>
      <c r="G594" s="287">
        <f t="shared" si="185"/>
        <v>27.01</v>
      </c>
    </row>
    <row r="595" spans="1:7" ht="24.75">
      <c r="A595" s="241">
        <v>3232904</v>
      </c>
      <c r="B595" s="305" t="s">
        <v>380</v>
      </c>
      <c r="C595" s="19">
        <v>0</v>
      </c>
      <c r="D595" s="19">
        <v>80000</v>
      </c>
      <c r="E595" s="220">
        <v>14212.5</v>
      </c>
      <c r="F595" s="287">
        <v>0</v>
      </c>
      <c r="G595" s="287">
        <f t="shared" si="185"/>
        <v>17.765625</v>
      </c>
    </row>
    <row r="596" spans="1:7">
      <c r="A596" s="241">
        <v>3234200</v>
      </c>
      <c r="B596" s="234" t="s">
        <v>381</v>
      </c>
      <c r="C596" s="19">
        <v>185</v>
      </c>
      <c r="D596" s="19">
        <v>2000</v>
      </c>
      <c r="E596" s="220">
        <v>1470.85</v>
      </c>
      <c r="F596" s="287">
        <f t="shared" si="188"/>
        <v>795.05405405405406</v>
      </c>
      <c r="G596" s="287">
        <f t="shared" si="185"/>
        <v>73.542500000000004</v>
      </c>
    </row>
    <row r="597" spans="1:7">
      <c r="A597" s="241">
        <v>32349</v>
      </c>
      <c r="B597" s="234" t="s">
        <v>382</v>
      </c>
      <c r="C597" s="19">
        <v>7049</v>
      </c>
      <c r="D597" s="19">
        <v>7500</v>
      </c>
      <c r="E597" s="220">
        <v>7274.06</v>
      </c>
      <c r="F597" s="287">
        <f t="shared" si="188"/>
        <v>103.19279330401476</v>
      </c>
      <c r="G597" s="287">
        <f t="shared" si="185"/>
        <v>96.987466666666677</v>
      </c>
    </row>
    <row r="598" spans="1:7">
      <c r="A598" s="241">
        <v>323941</v>
      </c>
      <c r="B598" s="234" t="s">
        <v>383</v>
      </c>
      <c r="C598" s="19">
        <v>656</v>
      </c>
      <c r="D598" s="19">
        <v>2800</v>
      </c>
      <c r="E598" s="220">
        <v>372.05</v>
      </c>
      <c r="F598" s="287">
        <f t="shared" si="188"/>
        <v>56.71493902439024</v>
      </c>
      <c r="G598" s="287">
        <f t="shared" si="185"/>
        <v>13.2875</v>
      </c>
    </row>
    <row r="599" spans="1:7">
      <c r="A599" s="252">
        <v>329</v>
      </c>
      <c r="B599" s="238" t="s">
        <v>350</v>
      </c>
      <c r="C599" s="98">
        <f>SUM(C600)</f>
        <v>1033</v>
      </c>
      <c r="D599" s="98">
        <f t="shared" ref="D599:E599" si="191">SUM(D600)</f>
        <v>3400</v>
      </c>
      <c r="E599" s="98">
        <f t="shared" si="191"/>
        <v>829.8</v>
      </c>
      <c r="F599" s="287">
        <f t="shared" si="188"/>
        <v>80.329138431752185</v>
      </c>
      <c r="G599" s="287">
        <f t="shared" si="185"/>
        <v>24.405882352941173</v>
      </c>
    </row>
    <row r="600" spans="1:7">
      <c r="A600" s="253">
        <v>329211</v>
      </c>
      <c r="B600" s="239" t="s">
        <v>384</v>
      </c>
      <c r="C600" s="19">
        <v>1033</v>
      </c>
      <c r="D600" s="19">
        <v>3400</v>
      </c>
      <c r="E600" s="220">
        <v>829.8</v>
      </c>
      <c r="F600" s="287">
        <f t="shared" si="188"/>
        <v>80.329138431752185</v>
      </c>
      <c r="G600" s="287">
        <f t="shared" si="185"/>
        <v>24.405882352941173</v>
      </c>
    </row>
    <row r="601" spans="1:7">
      <c r="A601" s="278" t="s">
        <v>579</v>
      </c>
      <c r="B601" s="236"/>
      <c r="C601" s="183">
        <f>SUM(C602+C605+C607)</f>
        <v>3897</v>
      </c>
      <c r="D601" s="183">
        <f t="shared" ref="D601:E601" si="192">SUM(D602+D605+D607)</f>
        <v>7200</v>
      </c>
      <c r="E601" s="183">
        <f t="shared" si="192"/>
        <v>2472.92</v>
      </c>
      <c r="F601" s="287">
        <f t="shared" si="188"/>
        <v>63.457018219142938</v>
      </c>
      <c r="G601" s="287">
        <f t="shared" si="185"/>
        <v>34.346111111111114</v>
      </c>
    </row>
    <row r="602" spans="1:7">
      <c r="A602" s="240">
        <v>322</v>
      </c>
      <c r="B602" s="233" t="s">
        <v>78</v>
      </c>
      <c r="C602" s="98">
        <f>SUM(C603:C604)</f>
        <v>2864</v>
      </c>
      <c r="D602" s="98">
        <f t="shared" ref="D602:E602" si="193">SUM(D603:D604)</f>
        <v>6400</v>
      </c>
      <c r="E602" s="98">
        <f t="shared" si="193"/>
        <v>2046.63</v>
      </c>
      <c r="F602" s="287">
        <f t="shared" si="188"/>
        <v>71.460544692737443</v>
      </c>
      <c r="G602" s="287">
        <f t="shared" si="185"/>
        <v>31.978593750000002</v>
      </c>
    </row>
    <row r="603" spans="1:7">
      <c r="A603" s="241">
        <v>3223105</v>
      </c>
      <c r="B603" s="234" t="s">
        <v>514</v>
      </c>
      <c r="C603" s="19">
        <v>2864</v>
      </c>
      <c r="D603" s="19">
        <v>6400</v>
      </c>
      <c r="E603" s="220">
        <v>2046.63</v>
      </c>
      <c r="F603" s="287">
        <f t="shared" si="188"/>
        <v>71.460544692737443</v>
      </c>
      <c r="G603" s="287">
        <f t="shared" si="185"/>
        <v>31.978593750000002</v>
      </c>
    </row>
    <row r="604" spans="1:7">
      <c r="A604" s="241">
        <v>32247</v>
      </c>
      <c r="B604" s="305" t="s">
        <v>513</v>
      </c>
      <c r="C604" s="19">
        <v>0</v>
      </c>
      <c r="D604" s="19">
        <v>0</v>
      </c>
      <c r="E604" s="220">
        <v>0</v>
      </c>
      <c r="F604" s="287">
        <v>0</v>
      </c>
      <c r="G604" s="287">
        <v>0</v>
      </c>
    </row>
    <row r="605" spans="1:7">
      <c r="A605" s="240">
        <v>323</v>
      </c>
      <c r="B605" s="246" t="s">
        <v>83</v>
      </c>
      <c r="C605" s="98">
        <f>SUM(C606)</f>
        <v>800</v>
      </c>
      <c r="D605" s="98">
        <f t="shared" ref="D605:E607" si="194">SUM(D606)</f>
        <v>0</v>
      </c>
      <c r="E605" s="98">
        <f t="shared" si="194"/>
        <v>0</v>
      </c>
      <c r="F605" s="287">
        <f t="shared" si="188"/>
        <v>0</v>
      </c>
      <c r="G605" s="287">
        <v>0</v>
      </c>
    </row>
    <row r="606" spans="1:7">
      <c r="A606" s="241">
        <v>3232102</v>
      </c>
      <c r="B606" s="235" t="s">
        <v>625</v>
      </c>
      <c r="C606" s="140">
        <v>800</v>
      </c>
      <c r="D606" s="140">
        <v>0</v>
      </c>
      <c r="E606" s="219">
        <v>0</v>
      </c>
      <c r="F606" s="287">
        <f t="shared" si="188"/>
        <v>0</v>
      </c>
      <c r="G606" s="287">
        <v>0</v>
      </c>
    </row>
    <row r="607" spans="1:7">
      <c r="A607" s="240">
        <v>329</v>
      </c>
      <c r="B607" s="246" t="s">
        <v>119</v>
      </c>
      <c r="C607" s="98">
        <f>SUM(C608)</f>
        <v>233</v>
      </c>
      <c r="D607" s="98">
        <f t="shared" si="194"/>
        <v>800</v>
      </c>
      <c r="E607" s="98">
        <f t="shared" si="194"/>
        <v>426.29</v>
      </c>
      <c r="F607" s="287">
        <f t="shared" ref="F607:F608" si="195">E607/C607*100</f>
        <v>182.95708154506437</v>
      </c>
      <c r="G607" s="287">
        <v>0</v>
      </c>
    </row>
    <row r="608" spans="1:7">
      <c r="A608" s="241">
        <v>3299900</v>
      </c>
      <c r="B608" s="235" t="s">
        <v>580</v>
      </c>
      <c r="C608" s="140">
        <v>233</v>
      </c>
      <c r="D608" s="140">
        <v>800</v>
      </c>
      <c r="E608" s="219">
        <v>426.29</v>
      </c>
      <c r="F608" s="287">
        <f t="shared" si="195"/>
        <v>182.95708154506437</v>
      </c>
      <c r="G608" s="287">
        <v>0</v>
      </c>
    </row>
    <row r="609" spans="1:7">
      <c r="A609" s="278" t="s">
        <v>579</v>
      </c>
      <c r="B609" s="236" t="s">
        <v>660</v>
      </c>
      <c r="C609" s="183">
        <f>SUM(C610)</f>
        <v>0</v>
      </c>
      <c r="D609" s="183">
        <f t="shared" ref="D609:E610" si="196">SUM(D610)</f>
        <v>2500</v>
      </c>
      <c r="E609" s="183">
        <f t="shared" si="196"/>
        <v>724.44</v>
      </c>
      <c r="F609" s="287">
        <v>0</v>
      </c>
      <c r="G609" s="287">
        <f t="shared" ref="G609:G611" si="197">E609/D609*100</f>
        <v>28.977600000000002</v>
      </c>
    </row>
    <row r="610" spans="1:7">
      <c r="A610" s="240">
        <v>3224</v>
      </c>
      <c r="B610" s="233" t="s">
        <v>661</v>
      </c>
      <c r="C610" s="98">
        <f>SUM(C611)</f>
        <v>0</v>
      </c>
      <c r="D610" s="98">
        <f t="shared" si="196"/>
        <v>2500</v>
      </c>
      <c r="E610" s="98">
        <f t="shared" si="196"/>
        <v>724.44</v>
      </c>
      <c r="F610" s="287">
        <v>0</v>
      </c>
      <c r="G610" s="287">
        <f t="shared" si="197"/>
        <v>28.977600000000002</v>
      </c>
    </row>
    <row r="611" spans="1:7">
      <c r="A611" s="241">
        <v>322411</v>
      </c>
      <c r="B611" s="234" t="s">
        <v>662</v>
      </c>
      <c r="C611" s="19">
        <v>0</v>
      </c>
      <c r="D611" s="19">
        <v>2500</v>
      </c>
      <c r="E611" s="220">
        <v>724.44</v>
      </c>
      <c r="F611" s="287">
        <v>0</v>
      </c>
      <c r="G611" s="287">
        <f t="shared" si="197"/>
        <v>28.977600000000002</v>
      </c>
    </row>
    <row r="612" spans="1:7">
      <c r="A612" s="255" t="s">
        <v>395</v>
      </c>
      <c r="B612" s="256"/>
      <c r="C612" s="186">
        <f>SUM(C613)</f>
        <v>30021</v>
      </c>
      <c r="D612" s="186">
        <f t="shared" ref="D612" si="198">SUM(D613)</f>
        <v>41500</v>
      </c>
      <c r="E612" s="186">
        <f t="shared" ref="E612" si="199">SUM(E613)</f>
        <v>7022.8600000000006</v>
      </c>
      <c r="F612" s="287">
        <f t="shared" si="188"/>
        <v>23.393158122647481</v>
      </c>
      <c r="G612" s="287">
        <f t="shared" si="185"/>
        <v>16.922554216867471</v>
      </c>
    </row>
    <row r="613" spans="1:7">
      <c r="A613" s="278" t="s">
        <v>399</v>
      </c>
      <c r="B613" s="236"/>
      <c r="C613" s="183">
        <f>SUM(C614+C618)</f>
        <v>30021</v>
      </c>
      <c r="D613" s="183">
        <f t="shared" ref="D613:E613" si="200">SUM(D614+D618)</f>
        <v>41500</v>
      </c>
      <c r="E613" s="183">
        <f t="shared" si="200"/>
        <v>7022.8600000000006</v>
      </c>
      <c r="F613" s="287">
        <f t="shared" si="188"/>
        <v>23.393158122647481</v>
      </c>
      <c r="G613" s="287">
        <f t="shared" si="185"/>
        <v>16.922554216867471</v>
      </c>
    </row>
    <row r="614" spans="1:7">
      <c r="A614" s="240">
        <v>322</v>
      </c>
      <c r="B614" s="233" t="s">
        <v>78</v>
      </c>
      <c r="C614" s="98">
        <f>SUM(C615:C617)</f>
        <v>8955</v>
      </c>
      <c r="D614" s="98">
        <f t="shared" ref="D614:E614" si="201">SUM(D615:D617)</f>
        <v>20500</v>
      </c>
      <c r="E614" s="98">
        <f t="shared" si="201"/>
        <v>7022.8600000000006</v>
      </c>
      <c r="F614" s="287">
        <f t="shared" si="188"/>
        <v>78.423897264098272</v>
      </c>
      <c r="G614" s="287">
        <f t="shared" si="185"/>
        <v>34.257853658536582</v>
      </c>
    </row>
    <row r="615" spans="1:7">
      <c r="A615" s="241">
        <v>3223104</v>
      </c>
      <c r="B615" s="234" t="s">
        <v>512</v>
      </c>
      <c r="C615" s="19">
        <v>7906</v>
      </c>
      <c r="D615" s="19">
        <v>17000</v>
      </c>
      <c r="E615" s="220">
        <v>6032.3</v>
      </c>
      <c r="F615" s="287">
        <f t="shared" si="188"/>
        <v>76.30027826966861</v>
      </c>
      <c r="G615" s="287">
        <f t="shared" si="185"/>
        <v>35.484117647058824</v>
      </c>
    </row>
    <row r="616" spans="1:7">
      <c r="A616" s="241">
        <v>3223409</v>
      </c>
      <c r="B616" s="234" t="s">
        <v>516</v>
      </c>
      <c r="C616" s="19">
        <v>809</v>
      </c>
      <c r="D616" s="19">
        <v>2500</v>
      </c>
      <c r="E616" s="220">
        <v>990.56</v>
      </c>
      <c r="F616" s="287">
        <v>0</v>
      </c>
      <c r="G616" s="287">
        <f t="shared" si="185"/>
        <v>39.622399999999999</v>
      </c>
    </row>
    <row r="617" spans="1:7">
      <c r="A617" s="241">
        <v>32247</v>
      </c>
      <c r="B617" s="234" t="s">
        <v>601</v>
      </c>
      <c r="C617" s="19">
        <v>240</v>
      </c>
      <c r="D617" s="19">
        <v>1000</v>
      </c>
      <c r="E617" s="220">
        <v>0</v>
      </c>
      <c r="F617" s="287">
        <v>0</v>
      </c>
      <c r="G617" s="287">
        <f t="shared" si="185"/>
        <v>0</v>
      </c>
    </row>
    <row r="618" spans="1:7">
      <c r="A618" s="240">
        <v>323</v>
      </c>
      <c r="B618" s="246" t="s">
        <v>83</v>
      </c>
      <c r="C618" s="98">
        <f>SUM(C619:C620)</f>
        <v>21066</v>
      </c>
      <c r="D618" s="98">
        <f t="shared" ref="D618:E618" si="202">SUM(D619:D620)</f>
        <v>21000</v>
      </c>
      <c r="E618" s="98">
        <f t="shared" si="202"/>
        <v>0</v>
      </c>
      <c r="F618" s="287">
        <f t="shared" si="188"/>
        <v>0</v>
      </c>
      <c r="G618" s="287">
        <f t="shared" si="185"/>
        <v>0</v>
      </c>
    </row>
    <row r="619" spans="1:7">
      <c r="A619" s="241">
        <v>3232102</v>
      </c>
      <c r="B619" s="235" t="s">
        <v>515</v>
      </c>
      <c r="C619" s="140">
        <v>21066</v>
      </c>
      <c r="D619" s="140">
        <v>21000</v>
      </c>
      <c r="E619" s="219">
        <v>0</v>
      </c>
      <c r="F619" s="287">
        <f t="shared" si="188"/>
        <v>0</v>
      </c>
      <c r="G619" s="287">
        <f t="shared" si="185"/>
        <v>0</v>
      </c>
    </row>
    <row r="620" spans="1:7">
      <c r="A620" s="241">
        <v>32349</v>
      </c>
      <c r="B620" s="396" t="s">
        <v>581</v>
      </c>
      <c r="C620" s="140">
        <v>0</v>
      </c>
      <c r="D620" s="140">
        <v>0</v>
      </c>
      <c r="E620" s="219">
        <v>0</v>
      </c>
      <c r="F620" s="287">
        <v>0</v>
      </c>
      <c r="G620" s="287">
        <v>0</v>
      </c>
    </row>
    <row r="621" spans="1:7">
      <c r="A621" s="255" t="s">
        <v>385</v>
      </c>
      <c r="B621" s="256"/>
      <c r="C621" s="186">
        <f>SUM(C622)</f>
        <v>48109</v>
      </c>
      <c r="D621" s="186">
        <f t="shared" ref="D621:E622" si="203">SUM(D622)</f>
        <v>181000</v>
      </c>
      <c r="E621" s="186">
        <f t="shared" si="203"/>
        <v>45079.71</v>
      </c>
      <c r="F621" s="287">
        <f t="shared" si="188"/>
        <v>93.703277972936448</v>
      </c>
      <c r="G621" s="287">
        <f t="shared" si="185"/>
        <v>24.905917127071824</v>
      </c>
    </row>
    <row r="622" spans="1:7">
      <c r="A622" s="257" t="s">
        <v>386</v>
      </c>
      <c r="B622" s="258"/>
      <c r="C622" s="184">
        <f>SUM(C623)</f>
        <v>48109</v>
      </c>
      <c r="D622" s="184">
        <f t="shared" si="203"/>
        <v>181000</v>
      </c>
      <c r="E622" s="184">
        <f t="shared" si="203"/>
        <v>45079.71</v>
      </c>
      <c r="F622" s="287">
        <f t="shared" si="188"/>
        <v>93.703277972936448</v>
      </c>
      <c r="G622" s="287">
        <f t="shared" si="185"/>
        <v>24.905917127071824</v>
      </c>
    </row>
    <row r="623" spans="1:7">
      <c r="A623" s="242" t="s">
        <v>387</v>
      </c>
      <c r="B623" s="244"/>
      <c r="C623" s="183">
        <f>SUM(C624+C626)</f>
        <v>48109</v>
      </c>
      <c r="D623" s="183">
        <f t="shared" ref="D623:E623" si="204">SUM(D624+D626)</f>
        <v>181000</v>
      </c>
      <c r="E623" s="183">
        <f t="shared" si="204"/>
        <v>45079.71</v>
      </c>
      <c r="F623" s="287">
        <f t="shared" si="188"/>
        <v>93.703277972936448</v>
      </c>
      <c r="G623" s="287">
        <f t="shared" si="185"/>
        <v>24.905917127071824</v>
      </c>
    </row>
    <row r="624" spans="1:7">
      <c r="A624" s="240">
        <v>322</v>
      </c>
      <c r="B624" s="233" t="s">
        <v>78</v>
      </c>
      <c r="C624" s="98">
        <f>SUM(C625)</f>
        <v>48109</v>
      </c>
      <c r="D624" s="98">
        <f t="shared" ref="D624:E624" si="205">SUM(D625)</f>
        <v>100000</v>
      </c>
      <c r="E624" s="98">
        <f t="shared" si="205"/>
        <v>45079.71</v>
      </c>
      <c r="F624" s="287">
        <f t="shared" si="188"/>
        <v>93.703277972936448</v>
      </c>
      <c r="G624" s="287">
        <f t="shared" si="185"/>
        <v>45.079709999999999</v>
      </c>
    </row>
    <row r="625" spans="1:9">
      <c r="A625" s="241">
        <v>3223101</v>
      </c>
      <c r="B625" s="234" t="s">
        <v>388</v>
      </c>
      <c r="C625" s="19">
        <v>48109</v>
      </c>
      <c r="D625" s="19">
        <v>100000</v>
      </c>
      <c r="E625" s="220">
        <v>45079.71</v>
      </c>
      <c r="F625" s="287">
        <f t="shared" si="188"/>
        <v>93.703277972936448</v>
      </c>
      <c r="G625" s="287">
        <f t="shared" si="185"/>
        <v>45.079709999999999</v>
      </c>
    </row>
    <row r="626" spans="1:9">
      <c r="A626" s="240">
        <v>323</v>
      </c>
      <c r="B626" s="233" t="s">
        <v>83</v>
      </c>
      <c r="C626" s="98">
        <f>SUM(C627)</f>
        <v>0</v>
      </c>
      <c r="D626" s="98">
        <f t="shared" ref="D626:E626" si="206">SUM(D627)</f>
        <v>81000</v>
      </c>
      <c r="E626" s="98">
        <f t="shared" si="206"/>
        <v>0</v>
      </c>
      <c r="F626" s="287">
        <v>0</v>
      </c>
      <c r="G626" s="287">
        <v>0</v>
      </c>
    </row>
    <row r="627" spans="1:9">
      <c r="A627" s="241">
        <v>32324</v>
      </c>
      <c r="B627" s="234" t="s">
        <v>389</v>
      </c>
      <c r="C627" s="140">
        <v>0</v>
      </c>
      <c r="D627" s="19">
        <v>81000</v>
      </c>
      <c r="E627" s="19">
        <v>0</v>
      </c>
      <c r="F627" s="287">
        <v>0</v>
      </c>
      <c r="G627" s="287">
        <v>0</v>
      </c>
    </row>
    <row r="628" spans="1:9">
      <c r="A628" s="259" t="s">
        <v>390</v>
      </c>
      <c r="B628" s="260"/>
      <c r="C628" s="185">
        <f>SUM(C629+C636+C645)</f>
        <v>31125</v>
      </c>
      <c r="D628" s="185">
        <f t="shared" ref="D628:E628" si="207">SUM(D629+D636+D645)</f>
        <v>1040000</v>
      </c>
      <c r="E628" s="185">
        <f t="shared" si="207"/>
        <v>0</v>
      </c>
      <c r="F628" s="287">
        <f t="shared" si="188"/>
        <v>0</v>
      </c>
      <c r="G628" s="287">
        <f t="shared" si="185"/>
        <v>0</v>
      </c>
      <c r="H628" s="338">
        <f>SUM(D475+D633+D634+D644+D649+D650+D730+D731+D732)</f>
        <v>2760000</v>
      </c>
      <c r="I628" s="338">
        <f>SUM(E475+E633+E634+E644+E649+E650+E730+E731+E732)</f>
        <v>200</v>
      </c>
    </row>
    <row r="629" spans="1:9">
      <c r="A629" s="261" t="s">
        <v>359</v>
      </c>
      <c r="B629" s="262"/>
      <c r="C629" s="186">
        <f>SUM(C630)</f>
        <v>11125</v>
      </c>
      <c r="D629" s="186">
        <f t="shared" ref="D629:E631" si="208">SUM(D630)</f>
        <v>1030000</v>
      </c>
      <c r="E629" s="186">
        <f t="shared" si="208"/>
        <v>0</v>
      </c>
      <c r="F629" s="287">
        <f t="shared" si="188"/>
        <v>0</v>
      </c>
      <c r="G629" s="287">
        <f t="shared" si="185"/>
        <v>0</v>
      </c>
      <c r="I629" s="338"/>
    </row>
    <row r="630" spans="1:9">
      <c r="A630" s="257" t="s">
        <v>391</v>
      </c>
      <c r="B630" s="258"/>
      <c r="C630" s="184">
        <f>SUM(C631)</f>
        <v>11125</v>
      </c>
      <c r="D630" s="184">
        <f t="shared" si="208"/>
        <v>1030000</v>
      </c>
      <c r="E630" s="184">
        <f t="shared" si="208"/>
        <v>0</v>
      </c>
      <c r="F630" s="287">
        <f t="shared" si="188"/>
        <v>0</v>
      </c>
      <c r="G630" s="287">
        <f t="shared" si="185"/>
        <v>0</v>
      </c>
    </row>
    <row r="631" spans="1:9">
      <c r="A631" s="242" t="s">
        <v>392</v>
      </c>
      <c r="B631" s="244"/>
      <c r="C631" s="183">
        <f>SUM(C632)</f>
        <v>11125</v>
      </c>
      <c r="D631" s="183">
        <f t="shared" si="208"/>
        <v>1030000</v>
      </c>
      <c r="E631" s="183">
        <f t="shared" si="208"/>
        <v>0</v>
      </c>
      <c r="F631" s="287">
        <f t="shared" si="188"/>
        <v>0</v>
      </c>
      <c r="G631" s="287">
        <f t="shared" si="185"/>
        <v>0</v>
      </c>
    </row>
    <row r="632" spans="1:9">
      <c r="A632" s="240">
        <v>421</v>
      </c>
      <c r="B632" s="233" t="s">
        <v>149</v>
      </c>
      <c r="C632" s="98">
        <f>SUM(C633:C635)</f>
        <v>11125</v>
      </c>
      <c r="D632" s="98">
        <f t="shared" ref="D632:E632" si="209">SUM(D633:D635)</f>
        <v>1030000</v>
      </c>
      <c r="E632" s="98">
        <f t="shared" si="209"/>
        <v>0</v>
      </c>
      <c r="F632" s="287">
        <f t="shared" si="188"/>
        <v>0</v>
      </c>
      <c r="G632" s="287">
        <f t="shared" si="185"/>
        <v>0</v>
      </c>
    </row>
    <row r="633" spans="1:9">
      <c r="A633" s="265">
        <v>4213101</v>
      </c>
      <c r="B633" s="280" t="s">
        <v>663</v>
      </c>
      <c r="C633" s="287">
        <v>0</v>
      </c>
      <c r="D633" s="287">
        <v>400000</v>
      </c>
      <c r="E633" s="287">
        <v>0</v>
      </c>
      <c r="F633" s="287">
        <v>0</v>
      </c>
      <c r="G633" s="287">
        <v>0</v>
      </c>
    </row>
    <row r="634" spans="1:9">
      <c r="A634" s="265">
        <v>4214910</v>
      </c>
      <c r="B634" s="280" t="s">
        <v>548</v>
      </c>
      <c r="C634" s="287">
        <v>11125</v>
      </c>
      <c r="D634" s="287">
        <v>600000</v>
      </c>
      <c r="E634" s="287">
        <v>0</v>
      </c>
      <c r="F634" s="287">
        <v>0</v>
      </c>
      <c r="G634" s="287">
        <f t="shared" si="185"/>
        <v>0</v>
      </c>
    </row>
    <row r="635" spans="1:9">
      <c r="A635" s="412">
        <v>4213103</v>
      </c>
      <c r="B635" s="282" t="s">
        <v>664</v>
      </c>
      <c r="C635" s="287">
        <v>0</v>
      </c>
      <c r="D635" s="287">
        <v>30000</v>
      </c>
      <c r="E635" s="287">
        <v>0</v>
      </c>
      <c r="F635" s="287">
        <v>0</v>
      </c>
      <c r="G635" s="287">
        <v>0</v>
      </c>
    </row>
    <row r="636" spans="1:9">
      <c r="A636" s="255" t="s">
        <v>385</v>
      </c>
      <c r="B636" s="256"/>
      <c r="C636" s="186">
        <f>SUM(C637+C641)</f>
        <v>20000</v>
      </c>
      <c r="D636" s="186">
        <f t="shared" ref="D636:E636" si="210">SUM(D637+D641)</f>
        <v>10000</v>
      </c>
      <c r="E636" s="186">
        <f t="shared" si="210"/>
        <v>0</v>
      </c>
      <c r="F636" s="287">
        <v>0</v>
      </c>
      <c r="G636" s="287">
        <v>0</v>
      </c>
    </row>
    <row r="637" spans="1:9">
      <c r="A637" s="257" t="s">
        <v>393</v>
      </c>
      <c r="B637" s="258"/>
      <c r="C637" s="184">
        <f>SUM(C638)</f>
        <v>20000</v>
      </c>
      <c r="D637" s="184">
        <f t="shared" ref="D637:E639" si="211">SUM(D638)</f>
        <v>0</v>
      </c>
      <c r="E637" s="184">
        <f t="shared" si="211"/>
        <v>0</v>
      </c>
      <c r="F637" s="287">
        <v>0</v>
      </c>
      <c r="G637" s="287">
        <v>0</v>
      </c>
    </row>
    <row r="638" spans="1:9">
      <c r="A638" s="242" t="s">
        <v>394</v>
      </c>
      <c r="B638" s="244"/>
      <c r="C638" s="183">
        <f>SUM(C639)</f>
        <v>20000</v>
      </c>
      <c r="D638" s="183">
        <f t="shared" si="211"/>
        <v>0</v>
      </c>
      <c r="E638" s="183">
        <f t="shared" si="211"/>
        <v>0</v>
      </c>
      <c r="F638" s="287">
        <v>0</v>
      </c>
      <c r="G638" s="287">
        <v>0</v>
      </c>
    </row>
    <row r="639" spans="1:9">
      <c r="A639" s="263">
        <v>426</v>
      </c>
      <c r="B639" s="264" t="s">
        <v>163</v>
      </c>
      <c r="C639" s="217">
        <f>SUM(C640)</f>
        <v>20000</v>
      </c>
      <c r="D639" s="217">
        <f t="shared" si="211"/>
        <v>0</v>
      </c>
      <c r="E639" s="217">
        <f t="shared" si="211"/>
        <v>0</v>
      </c>
      <c r="F639" s="287">
        <v>0</v>
      </c>
      <c r="G639" s="287">
        <v>0</v>
      </c>
    </row>
    <row r="640" spans="1:9">
      <c r="A640" s="265">
        <v>42637</v>
      </c>
      <c r="B640" s="265" t="s">
        <v>517</v>
      </c>
      <c r="C640" s="219">
        <v>20000</v>
      </c>
      <c r="D640" s="219">
        <v>0</v>
      </c>
      <c r="E640" s="219">
        <v>0</v>
      </c>
      <c r="F640" s="287">
        <v>0</v>
      </c>
      <c r="G640" s="287">
        <v>0</v>
      </c>
    </row>
    <row r="641" spans="1:7">
      <c r="A641" s="254" t="s">
        <v>602</v>
      </c>
      <c r="B641" s="245"/>
      <c r="C641" s="184">
        <f>SUM(C642)</f>
        <v>0</v>
      </c>
      <c r="D641" s="184">
        <f t="shared" ref="D641:E643" si="212">SUM(D642)</f>
        <v>10000</v>
      </c>
      <c r="E641" s="184">
        <f t="shared" si="212"/>
        <v>0</v>
      </c>
      <c r="F641" s="287">
        <v>0</v>
      </c>
      <c r="G641" s="287">
        <v>0</v>
      </c>
    </row>
    <row r="642" spans="1:7">
      <c r="A642" s="242" t="s">
        <v>603</v>
      </c>
      <c r="B642" s="244"/>
      <c r="C642" s="183">
        <f>SUM(C643)</f>
        <v>0</v>
      </c>
      <c r="D642" s="183">
        <f t="shared" si="212"/>
        <v>10000</v>
      </c>
      <c r="E642" s="183">
        <f t="shared" si="212"/>
        <v>0</v>
      </c>
      <c r="F642" s="287">
        <v>0</v>
      </c>
      <c r="G642" s="287">
        <v>0</v>
      </c>
    </row>
    <row r="643" spans="1:7">
      <c r="A643" s="240">
        <v>411</v>
      </c>
      <c r="B643" s="233" t="s">
        <v>146</v>
      </c>
      <c r="C643" s="98">
        <f>SUM(C644)</f>
        <v>0</v>
      </c>
      <c r="D643" s="98">
        <f t="shared" si="212"/>
        <v>10000</v>
      </c>
      <c r="E643" s="98">
        <f t="shared" si="212"/>
        <v>0</v>
      </c>
      <c r="F643" s="287">
        <v>0</v>
      </c>
      <c r="G643" s="287">
        <v>0</v>
      </c>
    </row>
    <row r="644" spans="1:7">
      <c r="A644" s="241">
        <v>4111</v>
      </c>
      <c r="B644" s="234" t="s">
        <v>604</v>
      </c>
      <c r="C644" s="140">
        <v>0</v>
      </c>
      <c r="D644" s="19">
        <v>10000</v>
      </c>
      <c r="E644" s="19">
        <v>0</v>
      </c>
      <c r="F644" s="287">
        <v>0</v>
      </c>
      <c r="G644" s="287">
        <v>0</v>
      </c>
    </row>
    <row r="645" spans="1:7">
      <c r="A645" s="255" t="s">
        <v>395</v>
      </c>
      <c r="B645" s="256"/>
      <c r="C645" s="186">
        <f>SUM(C646)</f>
        <v>0</v>
      </c>
      <c r="D645" s="186">
        <f t="shared" ref="D645:E646" si="213">SUM(D646)</f>
        <v>0</v>
      </c>
      <c r="E645" s="186">
        <f t="shared" si="213"/>
        <v>0</v>
      </c>
      <c r="F645" s="287">
        <v>0</v>
      </c>
      <c r="G645" s="287">
        <v>0</v>
      </c>
    </row>
    <row r="646" spans="1:7">
      <c r="A646" s="257" t="s">
        <v>396</v>
      </c>
      <c r="B646" s="258"/>
      <c r="C646" s="184">
        <f>SUM(C647)</f>
        <v>0</v>
      </c>
      <c r="D646" s="184">
        <f t="shared" si="213"/>
        <v>0</v>
      </c>
      <c r="E646" s="184">
        <f t="shared" si="213"/>
        <v>0</v>
      </c>
      <c r="F646" s="287">
        <v>0</v>
      </c>
      <c r="G646" s="287">
        <v>0</v>
      </c>
    </row>
    <row r="647" spans="1:7">
      <c r="A647" s="242" t="s">
        <v>397</v>
      </c>
      <c r="B647" s="244"/>
      <c r="C647" s="183">
        <f>SUM(C648)</f>
        <v>0</v>
      </c>
      <c r="D647" s="183">
        <f t="shared" ref="D647:E647" si="214">SUM(D648)</f>
        <v>0</v>
      </c>
      <c r="E647" s="183">
        <f t="shared" si="214"/>
        <v>0</v>
      </c>
      <c r="F647" s="287">
        <v>0</v>
      </c>
      <c r="G647" s="287">
        <v>0</v>
      </c>
    </row>
    <row r="648" spans="1:7">
      <c r="A648" s="240">
        <v>421</v>
      </c>
      <c r="B648" s="233" t="s">
        <v>149</v>
      </c>
      <c r="C648" s="98">
        <f>SUM(C649:C650)</f>
        <v>0</v>
      </c>
      <c r="D648" s="98">
        <f>SUM(D649:D650)</f>
        <v>0</v>
      </c>
      <c r="E648" s="98">
        <f>SUM(E649:E650)</f>
        <v>0</v>
      </c>
      <c r="F648" s="287">
        <v>0</v>
      </c>
      <c r="G648" s="287">
        <v>0</v>
      </c>
    </row>
    <row r="649" spans="1:7">
      <c r="A649" s="241">
        <v>4214104</v>
      </c>
      <c r="B649" s="234" t="s">
        <v>589</v>
      </c>
      <c r="C649" s="19">
        <v>0</v>
      </c>
      <c r="D649" s="19">
        <v>0</v>
      </c>
      <c r="E649" s="19">
        <v>0</v>
      </c>
      <c r="F649" s="287">
        <v>0</v>
      </c>
      <c r="G649" s="287">
        <v>0</v>
      </c>
    </row>
    <row r="650" spans="1:7">
      <c r="A650" s="241">
        <v>4214106</v>
      </c>
      <c r="B650" s="234" t="s">
        <v>398</v>
      </c>
      <c r="C650" s="19">
        <v>0</v>
      </c>
      <c r="D650" s="19">
        <v>0</v>
      </c>
      <c r="E650" s="19">
        <v>0</v>
      </c>
      <c r="F650" s="287">
        <v>0</v>
      </c>
      <c r="G650" s="287">
        <v>0</v>
      </c>
    </row>
    <row r="651" spans="1:7">
      <c r="A651" s="259" t="s">
        <v>400</v>
      </c>
      <c r="B651" s="260"/>
      <c r="C651" s="185">
        <f>SUM(C652)</f>
        <v>0</v>
      </c>
      <c r="D651" s="185">
        <f t="shared" ref="D651:E652" si="215">SUM(D652)</f>
        <v>0</v>
      </c>
      <c r="E651" s="185">
        <f t="shared" si="215"/>
        <v>0</v>
      </c>
      <c r="F651" s="287">
        <v>0</v>
      </c>
      <c r="G651" s="287">
        <v>0</v>
      </c>
    </row>
    <row r="652" spans="1:7">
      <c r="A652" s="261" t="s">
        <v>230</v>
      </c>
      <c r="B652" s="262"/>
      <c r="C652" s="186">
        <f>SUM(C653)</f>
        <v>0</v>
      </c>
      <c r="D652" s="186">
        <f t="shared" si="215"/>
        <v>0</v>
      </c>
      <c r="E652" s="186">
        <f t="shared" si="215"/>
        <v>0</v>
      </c>
      <c r="F652" s="287">
        <v>0</v>
      </c>
      <c r="G652" s="287">
        <v>0</v>
      </c>
    </row>
    <row r="653" spans="1:7">
      <c r="A653" s="257" t="s">
        <v>401</v>
      </c>
      <c r="B653" s="258"/>
      <c r="C653" s="184">
        <f>SUM(C654+C664)</f>
        <v>0</v>
      </c>
      <c r="D653" s="184">
        <f>SUM(D654+D664)</f>
        <v>0</v>
      </c>
      <c r="E653" s="184">
        <f>SUM(E654+E664)</f>
        <v>0</v>
      </c>
      <c r="F653" s="287">
        <v>0</v>
      </c>
      <c r="G653" s="287">
        <v>0</v>
      </c>
    </row>
    <row r="654" spans="1:7">
      <c r="A654" s="242" t="s">
        <v>402</v>
      </c>
      <c r="B654" s="244"/>
      <c r="C654" s="183">
        <f>SUM(C655+C657+C660+C662)</f>
        <v>0</v>
      </c>
      <c r="D654" s="183">
        <f t="shared" ref="D654:E654" si="216">SUM(D655+D657+D660+D662)</f>
        <v>0</v>
      </c>
      <c r="E654" s="183">
        <f t="shared" si="216"/>
        <v>0</v>
      </c>
      <c r="F654" s="287">
        <v>0</v>
      </c>
      <c r="G654" s="287">
        <v>0</v>
      </c>
    </row>
    <row r="655" spans="1:7">
      <c r="A655" s="18">
        <v>311</v>
      </c>
      <c r="B655" s="18" t="s">
        <v>70</v>
      </c>
      <c r="C655" s="98">
        <f>SUM(C656)</f>
        <v>0</v>
      </c>
      <c r="D655" s="98">
        <f t="shared" ref="D655:E655" si="217">SUM(D656)</f>
        <v>0</v>
      </c>
      <c r="E655" s="98">
        <f t="shared" si="217"/>
        <v>0</v>
      </c>
      <c r="F655" s="287">
        <v>0</v>
      </c>
      <c r="G655" s="287">
        <v>0</v>
      </c>
    </row>
    <row r="656" spans="1:7">
      <c r="A656" s="241">
        <v>31111</v>
      </c>
      <c r="B656" s="280" t="s">
        <v>403</v>
      </c>
      <c r="C656" s="140">
        <v>0</v>
      </c>
      <c r="D656" s="140">
        <v>0</v>
      </c>
      <c r="E656" s="219">
        <v>0</v>
      </c>
      <c r="F656" s="287">
        <v>0</v>
      </c>
      <c r="G656" s="287">
        <v>0</v>
      </c>
    </row>
    <row r="657" spans="1:10">
      <c r="A657" s="240">
        <v>313</v>
      </c>
      <c r="B657" s="264" t="s">
        <v>72</v>
      </c>
      <c r="C657" s="98">
        <f>SUM(C658:C659)</f>
        <v>0</v>
      </c>
      <c r="D657" s="98">
        <f t="shared" ref="D657:E657" si="218">SUM(D658:D659)</f>
        <v>0</v>
      </c>
      <c r="E657" s="98">
        <f t="shared" si="218"/>
        <v>0</v>
      </c>
      <c r="F657" s="287">
        <v>0</v>
      </c>
      <c r="G657" s="287">
        <v>0</v>
      </c>
    </row>
    <row r="658" spans="1:10" ht="24.75">
      <c r="A658" s="241">
        <v>31321</v>
      </c>
      <c r="B658" s="395" t="s">
        <v>404</v>
      </c>
      <c r="C658" s="140">
        <v>0</v>
      </c>
      <c r="D658" s="140">
        <v>0</v>
      </c>
      <c r="E658" s="219">
        <v>0</v>
      </c>
      <c r="F658" s="287">
        <v>0</v>
      </c>
      <c r="G658" s="287">
        <v>0</v>
      </c>
    </row>
    <row r="659" spans="1:10">
      <c r="A659" s="241">
        <v>31331</v>
      </c>
      <c r="B659" s="280" t="s">
        <v>405</v>
      </c>
      <c r="C659" s="140">
        <v>0</v>
      </c>
      <c r="D659" s="140">
        <v>0</v>
      </c>
      <c r="E659" s="219">
        <v>0</v>
      </c>
      <c r="F659" s="287">
        <v>0</v>
      </c>
      <c r="G659" s="287">
        <v>0</v>
      </c>
    </row>
    <row r="660" spans="1:10">
      <c r="A660" s="240">
        <v>321</v>
      </c>
      <c r="B660" s="264" t="s">
        <v>159</v>
      </c>
      <c r="C660" s="98">
        <f>SUM(C661)</f>
        <v>0</v>
      </c>
      <c r="D660" s="98">
        <f t="shared" ref="D660:E660" si="219">SUM(D661)</f>
        <v>0</v>
      </c>
      <c r="E660" s="98">
        <f t="shared" si="219"/>
        <v>0</v>
      </c>
      <c r="F660" s="287">
        <v>0</v>
      </c>
      <c r="G660" s="287">
        <v>0</v>
      </c>
    </row>
    <row r="661" spans="1:10">
      <c r="A661" s="241">
        <v>321211</v>
      </c>
      <c r="B661" s="280" t="s">
        <v>406</v>
      </c>
      <c r="C661" s="140">
        <v>0</v>
      </c>
      <c r="D661" s="140">
        <v>0</v>
      </c>
      <c r="E661" s="219">
        <v>0</v>
      </c>
      <c r="F661" s="287">
        <v>0</v>
      </c>
      <c r="G661" s="287">
        <v>0</v>
      </c>
      <c r="I661" s="414"/>
      <c r="J661" s="414"/>
    </row>
    <row r="662" spans="1:10">
      <c r="A662" s="240">
        <v>329</v>
      </c>
      <c r="B662" s="264" t="s">
        <v>119</v>
      </c>
      <c r="C662" s="98">
        <f>SUM(C663:C663)</f>
        <v>0</v>
      </c>
      <c r="D662" s="98">
        <f>SUM(D663:D663)</f>
        <v>0</v>
      </c>
      <c r="E662" s="98">
        <f>SUM(E663:E663)</f>
        <v>0</v>
      </c>
      <c r="F662" s="287">
        <v>0</v>
      </c>
      <c r="G662" s="287">
        <v>0</v>
      </c>
    </row>
    <row r="663" spans="1:10">
      <c r="A663" s="265">
        <v>3299913</v>
      </c>
      <c r="B663" s="280" t="s">
        <v>407</v>
      </c>
      <c r="C663" s="219">
        <v>0</v>
      </c>
      <c r="D663" s="219">
        <v>0</v>
      </c>
      <c r="E663" s="219">
        <v>0</v>
      </c>
      <c r="F663" s="287">
        <v>0</v>
      </c>
      <c r="G663" s="287">
        <v>0</v>
      </c>
    </row>
    <row r="664" spans="1:10">
      <c r="A664" s="443" t="s">
        <v>408</v>
      </c>
      <c r="B664" s="444"/>
      <c r="C664" s="183">
        <f>SUM(C665)</f>
        <v>0</v>
      </c>
      <c r="D664" s="183">
        <f t="shared" ref="D664:E665" si="220">SUM(D665)</f>
        <v>0</v>
      </c>
      <c r="E664" s="183">
        <f t="shared" si="220"/>
        <v>0</v>
      </c>
      <c r="F664" s="287">
        <v>0</v>
      </c>
      <c r="G664" s="287">
        <v>0</v>
      </c>
    </row>
    <row r="665" spans="1:10">
      <c r="A665" s="240">
        <v>422</v>
      </c>
      <c r="B665" s="264" t="s">
        <v>409</v>
      </c>
      <c r="C665" s="98">
        <f>SUM(C666)</f>
        <v>0</v>
      </c>
      <c r="D665" s="98">
        <f t="shared" si="220"/>
        <v>0</v>
      </c>
      <c r="E665" s="98">
        <f t="shared" si="220"/>
        <v>0</v>
      </c>
      <c r="F665" s="287">
        <v>0</v>
      </c>
      <c r="G665" s="287">
        <v>0</v>
      </c>
    </row>
    <row r="666" spans="1:10">
      <c r="A666" s="265">
        <v>422</v>
      </c>
      <c r="B666" s="280" t="s">
        <v>410</v>
      </c>
      <c r="C666" s="219">
        <v>0</v>
      </c>
      <c r="D666" s="219">
        <v>0</v>
      </c>
      <c r="E666" s="219">
        <v>0</v>
      </c>
      <c r="F666" s="287">
        <v>0</v>
      </c>
      <c r="G666" s="287">
        <v>0</v>
      </c>
    </row>
    <row r="667" spans="1:10">
      <c r="A667" s="143" t="s">
        <v>411</v>
      </c>
      <c r="B667" s="144"/>
      <c r="C667" s="143">
        <f>SUM(C668)</f>
        <v>74389.08</v>
      </c>
      <c r="D667" s="143">
        <f t="shared" ref="D667:E670" si="221">SUM(D668)</f>
        <v>148085</v>
      </c>
      <c r="E667" s="143">
        <f t="shared" si="221"/>
        <v>73865.14</v>
      </c>
      <c r="F667" s="287">
        <f t="shared" ref="F667:F717" si="222">E667/C667*100</f>
        <v>99.295676193333748</v>
      </c>
      <c r="G667" s="287">
        <f t="shared" ref="G667:G717" si="223">E667/D667*100</f>
        <v>49.880230948441771</v>
      </c>
    </row>
    <row r="668" spans="1:10">
      <c r="A668" s="153" t="s">
        <v>412</v>
      </c>
      <c r="B668" s="154"/>
      <c r="C668" s="185">
        <f>SUM(C669)</f>
        <v>74389.08</v>
      </c>
      <c r="D668" s="185">
        <f t="shared" si="221"/>
        <v>148085</v>
      </c>
      <c r="E668" s="185">
        <f t="shared" si="221"/>
        <v>73865.14</v>
      </c>
      <c r="F668" s="287">
        <f t="shared" si="222"/>
        <v>99.295676193333748</v>
      </c>
      <c r="G668" s="287">
        <f t="shared" si="223"/>
        <v>49.880230948441771</v>
      </c>
    </row>
    <row r="669" spans="1:10">
      <c r="A669" s="151" t="s">
        <v>364</v>
      </c>
      <c r="B669" s="152"/>
      <c r="C669" s="186">
        <f>SUM(C670)</f>
        <v>74389.08</v>
      </c>
      <c r="D669" s="186">
        <f t="shared" si="221"/>
        <v>148085</v>
      </c>
      <c r="E669" s="186">
        <f t="shared" si="221"/>
        <v>73865.14</v>
      </c>
      <c r="F669" s="287">
        <f t="shared" si="222"/>
        <v>99.295676193333748</v>
      </c>
      <c r="G669" s="287">
        <f t="shared" si="223"/>
        <v>49.880230948441771</v>
      </c>
    </row>
    <row r="670" spans="1:10">
      <c r="A670" s="149" t="s">
        <v>413</v>
      </c>
      <c r="B670" s="150"/>
      <c r="C670" s="184">
        <f>SUM(C671)</f>
        <v>74389.08</v>
      </c>
      <c r="D670" s="184">
        <f t="shared" si="221"/>
        <v>148085</v>
      </c>
      <c r="E670" s="184">
        <f t="shared" si="221"/>
        <v>73865.14</v>
      </c>
      <c r="F670" s="287">
        <f t="shared" si="222"/>
        <v>99.295676193333748</v>
      </c>
      <c r="G670" s="287">
        <f t="shared" si="223"/>
        <v>49.880230948441771</v>
      </c>
    </row>
    <row r="671" spans="1:10">
      <c r="A671" s="133" t="s">
        <v>414</v>
      </c>
      <c r="B671" s="134"/>
      <c r="C671" s="183">
        <f>SUM(C672+C674+C678+C681)</f>
        <v>74389.08</v>
      </c>
      <c r="D671" s="183">
        <f t="shared" ref="D671:E671" si="224">SUM(D672+D674+D678+D681)</f>
        <v>148085</v>
      </c>
      <c r="E671" s="183">
        <f t="shared" si="224"/>
        <v>73865.14</v>
      </c>
      <c r="F671" s="287">
        <f t="shared" si="222"/>
        <v>99.295676193333748</v>
      </c>
      <c r="G671" s="287">
        <f t="shared" si="223"/>
        <v>49.880230948441771</v>
      </c>
    </row>
    <row r="672" spans="1:10">
      <c r="A672" s="142">
        <v>311</v>
      </c>
      <c r="B672" s="233" t="s">
        <v>70</v>
      </c>
      <c r="C672" s="193">
        <f>SUM(C673)</f>
        <v>60739.08</v>
      </c>
      <c r="D672" s="193">
        <f t="shared" ref="D672:E672" si="225">SUM(D673)</f>
        <v>124635</v>
      </c>
      <c r="E672" s="193">
        <f t="shared" si="225"/>
        <v>62054.68</v>
      </c>
      <c r="F672" s="287">
        <f t="shared" si="222"/>
        <v>102.16598605049666</v>
      </c>
      <c r="G672" s="287">
        <f t="shared" si="223"/>
        <v>49.789128254503154</v>
      </c>
    </row>
    <row r="673" spans="1:7">
      <c r="A673" s="139">
        <v>31111</v>
      </c>
      <c r="B673" s="280" t="s">
        <v>233</v>
      </c>
      <c r="C673" s="19">
        <v>60739.08</v>
      </c>
      <c r="D673" s="19">
        <v>124635</v>
      </c>
      <c r="E673" s="220">
        <v>62054.68</v>
      </c>
      <c r="F673" s="287">
        <f t="shared" si="222"/>
        <v>102.16598605049666</v>
      </c>
      <c r="G673" s="287">
        <f t="shared" si="223"/>
        <v>49.789128254503154</v>
      </c>
    </row>
    <row r="674" spans="1:7">
      <c r="A674" s="142">
        <v>312</v>
      </c>
      <c r="B674" s="264" t="s">
        <v>71</v>
      </c>
      <c r="C674" s="193">
        <f>SUM(C675:C677)</f>
        <v>2000</v>
      </c>
      <c r="D674" s="193">
        <f t="shared" ref="D674:E674" si="226">SUM(D675:D677)</f>
        <v>0</v>
      </c>
      <c r="E674" s="193">
        <f t="shared" si="226"/>
        <v>0</v>
      </c>
      <c r="F674" s="287">
        <v>0</v>
      </c>
      <c r="G674" s="287">
        <v>0</v>
      </c>
    </row>
    <row r="675" spans="1:7">
      <c r="A675" s="281">
        <v>31213</v>
      </c>
      <c r="B675" s="280" t="s">
        <v>234</v>
      </c>
      <c r="C675" s="220">
        <v>0</v>
      </c>
      <c r="D675" s="220">
        <v>0</v>
      </c>
      <c r="E675" s="220">
        <v>0</v>
      </c>
      <c r="F675" s="287">
        <v>0</v>
      </c>
      <c r="G675" s="287">
        <v>0</v>
      </c>
    </row>
    <row r="676" spans="1:7">
      <c r="A676" s="281">
        <v>31219</v>
      </c>
      <c r="B676" s="280" t="s">
        <v>235</v>
      </c>
      <c r="C676" s="220">
        <v>2000</v>
      </c>
      <c r="D676" s="220">
        <v>0</v>
      </c>
      <c r="E676" s="220">
        <v>0</v>
      </c>
      <c r="F676" s="287">
        <v>0</v>
      </c>
      <c r="G676" s="287">
        <v>0</v>
      </c>
    </row>
    <row r="677" spans="1:7">
      <c r="A677" s="281">
        <v>31219</v>
      </c>
      <c r="B677" s="280" t="s">
        <v>236</v>
      </c>
      <c r="C677" s="220">
        <v>0</v>
      </c>
      <c r="D677" s="220">
        <v>0</v>
      </c>
      <c r="E677" s="220">
        <v>0</v>
      </c>
      <c r="F677" s="287">
        <v>0</v>
      </c>
      <c r="G677" s="287">
        <v>0</v>
      </c>
    </row>
    <row r="678" spans="1:7">
      <c r="A678" s="142">
        <v>313</v>
      </c>
      <c r="B678" s="264" t="s">
        <v>72</v>
      </c>
      <c r="C678" s="193">
        <f>SUM(C679:C680)</f>
        <v>10447</v>
      </c>
      <c r="D678" s="193">
        <f t="shared" ref="D678:E678" si="227">SUM(D679:D680)</f>
        <v>20950</v>
      </c>
      <c r="E678" s="193">
        <f t="shared" si="227"/>
        <v>10673.44</v>
      </c>
      <c r="F678" s="287">
        <f>E678/C678*100</f>
        <v>102.16751220446061</v>
      </c>
      <c r="G678" s="287">
        <f t="shared" si="223"/>
        <v>50.947207637231507</v>
      </c>
    </row>
    <row r="679" spans="1:7">
      <c r="A679" s="139">
        <v>31321</v>
      </c>
      <c r="B679" s="280" t="s">
        <v>293</v>
      </c>
      <c r="C679" s="19">
        <v>9415</v>
      </c>
      <c r="D679" s="19">
        <v>18830</v>
      </c>
      <c r="E679" s="220">
        <v>9618.5</v>
      </c>
      <c r="F679" s="287">
        <f t="shared" si="222"/>
        <v>102.16144450345195</v>
      </c>
      <c r="G679" s="287">
        <f t="shared" si="223"/>
        <v>51.080722251725973</v>
      </c>
    </row>
    <row r="680" spans="1:7">
      <c r="A680" s="139">
        <v>31331</v>
      </c>
      <c r="B680" s="280" t="s">
        <v>238</v>
      </c>
      <c r="C680" s="19">
        <v>1032</v>
      </c>
      <c r="D680" s="19">
        <v>2120</v>
      </c>
      <c r="E680" s="220">
        <v>1054.94</v>
      </c>
      <c r="F680" s="287">
        <f t="shared" si="222"/>
        <v>102.22286821705427</v>
      </c>
      <c r="G680" s="287">
        <f t="shared" si="223"/>
        <v>49.761320754716984</v>
      </c>
    </row>
    <row r="681" spans="1:7">
      <c r="A681" s="142">
        <v>321</v>
      </c>
      <c r="B681" s="264" t="s">
        <v>74</v>
      </c>
      <c r="C681" s="193">
        <f>SUM(C682)</f>
        <v>1203</v>
      </c>
      <c r="D681" s="193">
        <f t="shared" ref="D681:E681" si="228">SUM(D682)</f>
        <v>2500</v>
      </c>
      <c r="E681" s="193">
        <f t="shared" si="228"/>
        <v>1137.02</v>
      </c>
      <c r="F681" s="287">
        <f t="shared" si="222"/>
        <v>94.515378221113878</v>
      </c>
      <c r="G681" s="287">
        <f t="shared" si="223"/>
        <v>45.480800000000002</v>
      </c>
    </row>
    <row r="682" spans="1:7">
      <c r="A682" s="139">
        <v>3211</v>
      </c>
      <c r="B682" s="280" t="s">
        <v>75</v>
      </c>
      <c r="C682" s="19">
        <v>1203</v>
      </c>
      <c r="D682" s="19">
        <v>2500</v>
      </c>
      <c r="E682" s="220">
        <v>1137.02</v>
      </c>
      <c r="F682" s="287">
        <f t="shared" si="222"/>
        <v>94.515378221113878</v>
      </c>
      <c r="G682" s="287">
        <f t="shared" si="223"/>
        <v>45.480800000000002</v>
      </c>
    </row>
    <row r="683" spans="1:7">
      <c r="A683" s="446" t="s">
        <v>415</v>
      </c>
      <c r="B683" s="447"/>
      <c r="C683" s="187">
        <f>SUM(C684)</f>
        <v>113569</v>
      </c>
      <c r="D683" s="187">
        <f t="shared" ref="D683:E684" si="229">SUM(D684)</f>
        <v>1411200</v>
      </c>
      <c r="E683" s="187">
        <f t="shared" si="229"/>
        <v>87906.66</v>
      </c>
      <c r="F683" s="287">
        <f t="shared" si="222"/>
        <v>77.40374574047496</v>
      </c>
      <c r="G683" s="287">
        <f t="shared" si="223"/>
        <v>6.2292134353741497</v>
      </c>
    </row>
    <row r="684" spans="1:7">
      <c r="A684" s="147" t="s">
        <v>416</v>
      </c>
      <c r="B684" s="148"/>
      <c r="C684" s="180">
        <f>SUM(C685)</f>
        <v>113569</v>
      </c>
      <c r="D684" s="180">
        <f t="shared" si="229"/>
        <v>1411200</v>
      </c>
      <c r="E684" s="180">
        <f t="shared" si="229"/>
        <v>87906.66</v>
      </c>
      <c r="F684" s="287">
        <f t="shared" si="222"/>
        <v>77.40374574047496</v>
      </c>
      <c r="G684" s="287">
        <f t="shared" si="223"/>
        <v>6.2292134353741497</v>
      </c>
    </row>
    <row r="685" spans="1:7">
      <c r="A685" s="448" t="s">
        <v>364</v>
      </c>
      <c r="B685" s="449"/>
      <c r="C685" s="181">
        <f>SUM(C686+C701+C708+C712+C716)</f>
        <v>113569</v>
      </c>
      <c r="D685" s="181">
        <f t="shared" ref="D685:E685" si="230">SUM(D686+D701+D708+D712+D716)</f>
        <v>1411200</v>
      </c>
      <c r="E685" s="181">
        <f t="shared" si="230"/>
        <v>87906.66</v>
      </c>
      <c r="F685" s="287">
        <f t="shared" si="222"/>
        <v>77.40374574047496</v>
      </c>
      <c r="G685" s="287">
        <f t="shared" si="223"/>
        <v>6.2292134353741497</v>
      </c>
    </row>
    <row r="686" spans="1:7">
      <c r="A686" s="453" t="s">
        <v>417</v>
      </c>
      <c r="B686" s="454"/>
      <c r="C686" s="182">
        <f>SUM(C687+C691+C694+C697)</f>
        <v>32455</v>
      </c>
      <c r="D686" s="182">
        <f t="shared" ref="D686:E686" si="231">SUM(D687+D691+D694+D697)</f>
        <v>82500</v>
      </c>
      <c r="E686" s="182">
        <f t="shared" si="231"/>
        <v>42929.38</v>
      </c>
      <c r="F686" s="287">
        <f t="shared" si="222"/>
        <v>132.27354798952396</v>
      </c>
      <c r="G686" s="287">
        <f t="shared" si="223"/>
        <v>52.035612121212118</v>
      </c>
    </row>
    <row r="687" spans="1:7">
      <c r="A687" s="136" t="s">
        <v>418</v>
      </c>
      <c r="B687" s="136"/>
      <c r="C687" s="179">
        <f>SUM(C688)</f>
        <v>16500</v>
      </c>
      <c r="D687" s="179">
        <f t="shared" ref="D687:E687" si="232">SUM(D688)</f>
        <v>42000</v>
      </c>
      <c r="E687" s="179">
        <f t="shared" si="232"/>
        <v>20000</v>
      </c>
      <c r="F687" s="287">
        <f t="shared" si="222"/>
        <v>121.21212121212122</v>
      </c>
      <c r="G687" s="287">
        <f t="shared" si="223"/>
        <v>47.619047619047613</v>
      </c>
    </row>
    <row r="688" spans="1:7">
      <c r="A688" s="141">
        <v>329</v>
      </c>
      <c r="B688" s="266" t="s">
        <v>92</v>
      </c>
      <c r="C688" s="193">
        <f>SUM(C689:C690)</f>
        <v>16500</v>
      </c>
      <c r="D688" s="193">
        <f t="shared" ref="D688:E688" si="233">SUM(D689:D690)</f>
        <v>42000</v>
      </c>
      <c r="E688" s="193">
        <f t="shared" si="233"/>
        <v>20000</v>
      </c>
      <c r="F688" s="287">
        <f t="shared" si="222"/>
        <v>121.21212121212122</v>
      </c>
      <c r="G688" s="287">
        <f t="shared" si="223"/>
        <v>47.619047619047613</v>
      </c>
    </row>
    <row r="689" spans="1:7">
      <c r="A689" s="288">
        <v>32911</v>
      </c>
      <c r="B689" s="299" t="s">
        <v>419</v>
      </c>
      <c r="C689" s="220">
        <v>0</v>
      </c>
      <c r="D689" s="220">
        <v>22000</v>
      </c>
      <c r="E689" s="220">
        <v>0</v>
      </c>
      <c r="F689" s="287">
        <v>0</v>
      </c>
      <c r="G689" s="287">
        <f t="shared" si="223"/>
        <v>0</v>
      </c>
    </row>
    <row r="690" spans="1:7">
      <c r="A690" s="279">
        <v>32941</v>
      </c>
      <c r="B690" s="265" t="s">
        <v>605</v>
      </c>
      <c r="C690" s="220">
        <v>16500</v>
      </c>
      <c r="D690" s="220">
        <v>20000</v>
      </c>
      <c r="E690" s="220">
        <v>20000</v>
      </c>
      <c r="F690" s="287">
        <f t="shared" si="222"/>
        <v>121.21212121212122</v>
      </c>
      <c r="G690" s="287">
        <f t="shared" si="223"/>
        <v>100</v>
      </c>
    </row>
    <row r="691" spans="1:7">
      <c r="A691" s="136" t="s">
        <v>420</v>
      </c>
      <c r="B691" s="267"/>
      <c r="C691" s="179">
        <f>SUM(C692)</f>
        <v>0</v>
      </c>
      <c r="D691" s="179">
        <f t="shared" ref="D691:E692" si="234">SUM(D692)</f>
        <v>10000</v>
      </c>
      <c r="E691" s="179">
        <f t="shared" si="234"/>
        <v>0</v>
      </c>
      <c r="F691" s="287">
        <v>0</v>
      </c>
      <c r="G691" s="287">
        <f t="shared" si="223"/>
        <v>0</v>
      </c>
    </row>
    <row r="692" spans="1:7">
      <c r="A692" s="198">
        <v>385</v>
      </c>
      <c r="B692" s="266" t="s">
        <v>142</v>
      </c>
      <c r="C692" s="193">
        <f>SUM(C693)</f>
        <v>0</v>
      </c>
      <c r="D692" s="193">
        <f t="shared" si="234"/>
        <v>10000</v>
      </c>
      <c r="E692" s="193">
        <f t="shared" si="234"/>
        <v>0</v>
      </c>
      <c r="F692" s="287">
        <v>0</v>
      </c>
      <c r="G692" s="287">
        <f t="shared" si="223"/>
        <v>0</v>
      </c>
    </row>
    <row r="693" spans="1:7">
      <c r="A693" s="289">
        <v>38511</v>
      </c>
      <c r="B693" s="299" t="s">
        <v>421</v>
      </c>
      <c r="C693" s="220">
        <v>0</v>
      </c>
      <c r="D693" s="220">
        <v>10000</v>
      </c>
      <c r="E693" s="220">
        <v>0</v>
      </c>
      <c r="F693" s="287">
        <v>0</v>
      </c>
      <c r="G693" s="287">
        <f t="shared" si="223"/>
        <v>0</v>
      </c>
    </row>
    <row r="694" spans="1:7">
      <c r="A694" s="138" t="s">
        <v>422</v>
      </c>
      <c r="B694" s="267" t="s">
        <v>423</v>
      </c>
      <c r="C694" s="179">
        <f>SUM(C695)</f>
        <v>12608</v>
      </c>
      <c r="D694" s="179">
        <f t="shared" ref="D694:E695" si="235">SUM(D695)</f>
        <v>15000</v>
      </c>
      <c r="E694" s="179">
        <f t="shared" si="235"/>
        <v>19625.87</v>
      </c>
      <c r="F694" s="287">
        <f t="shared" si="222"/>
        <v>155.66203997461926</v>
      </c>
      <c r="G694" s="287">
        <f t="shared" si="223"/>
        <v>130.83913333333334</v>
      </c>
    </row>
    <row r="695" spans="1:7">
      <c r="A695" s="198">
        <v>329</v>
      </c>
      <c r="B695" s="266" t="s">
        <v>92</v>
      </c>
      <c r="C695" s="193">
        <f>SUM(C696)</f>
        <v>12608</v>
      </c>
      <c r="D695" s="193">
        <f t="shared" si="235"/>
        <v>15000</v>
      </c>
      <c r="E695" s="193">
        <f t="shared" si="235"/>
        <v>19625.87</v>
      </c>
      <c r="F695" s="287">
        <f t="shared" si="222"/>
        <v>155.66203997461926</v>
      </c>
      <c r="G695" s="287">
        <f t="shared" si="223"/>
        <v>130.83913333333334</v>
      </c>
    </row>
    <row r="696" spans="1:7">
      <c r="A696" s="145">
        <v>3299904</v>
      </c>
      <c r="B696" s="299" t="s">
        <v>424</v>
      </c>
      <c r="C696" s="19">
        <v>12608</v>
      </c>
      <c r="D696" s="19">
        <v>15000</v>
      </c>
      <c r="E696" s="19">
        <v>19625.87</v>
      </c>
      <c r="F696" s="287">
        <f t="shared" si="222"/>
        <v>155.66203997461926</v>
      </c>
      <c r="G696" s="287">
        <f t="shared" si="223"/>
        <v>130.83913333333334</v>
      </c>
    </row>
    <row r="697" spans="1:7">
      <c r="A697" s="138" t="s">
        <v>425</v>
      </c>
      <c r="B697" s="267"/>
      <c r="C697" s="179">
        <f>SUM(C698)</f>
        <v>3347</v>
      </c>
      <c r="D697" s="179">
        <f t="shared" ref="D697:E697" si="236">SUM(D698)</f>
        <v>15500</v>
      </c>
      <c r="E697" s="179">
        <f t="shared" si="236"/>
        <v>3303.51</v>
      </c>
      <c r="F697" s="287">
        <f t="shared" si="222"/>
        <v>98.700627427547062</v>
      </c>
      <c r="G697" s="287">
        <f t="shared" si="223"/>
        <v>21.312967741935484</v>
      </c>
    </row>
    <row r="698" spans="1:7">
      <c r="A698" s="198">
        <v>381</v>
      </c>
      <c r="B698" s="266" t="s">
        <v>120</v>
      </c>
      <c r="C698" s="193">
        <f>SUM(C699:C700)</f>
        <v>3347</v>
      </c>
      <c r="D698" s="193">
        <f t="shared" ref="D698:E698" si="237">SUM(D699:D700)</f>
        <v>15500</v>
      </c>
      <c r="E698" s="193">
        <f t="shared" si="237"/>
        <v>3303.51</v>
      </c>
      <c r="F698" s="287">
        <f t="shared" si="222"/>
        <v>98.700627427547062</v>
      </c>
      <c r="G698" s="287">
        <f t="shared" si="223"/>
        <v>21.312967741935484</v>
      </c>
    </row>
    <row r="699" spans="1:7">
      <c r="A699" s="289">
        <v>3811410</v>
      </c>
      <c r="B699" s="299" t="s">
        <v>426</v>
      </c>
      <c r="C699" s="220">
        <v>2672</v>
      </c>
      <c r="D699" s="220">
        <v>14500</v>
      </c>
      <c r="E699" s="220">
        <v>2903.51</v>
      </c>
      <c r="F699" s="287">
        <f t="shared" si="222"/>
        <v>108.66429640718565</v>
      </c>
      <c r="G699" s="287">
        <f t="shared" si="223"/>
        <v>20.024206896551725</v>
      </c>
    </row>
    <row r="700" spans="1:7">
      <c r="A700" s="289">
        <v>3299900</v>
      </c>
      <c r="B700" s="299" t="s">
        <v>427</v>
      </c>
      <c r="C700" s="220">
        <v>675</v>
      </c>
      <c r="D700" s="220">
        <v>1000</v>
      </c>
      <c r="E700" s="220">
        <v>400</v>
      </c>
      <c r="F700" s="287">
        <v>0</v>
      </c>
      <c r="G700" s="287">
        <f t="shared" si="223"/>
        <v>40</v>
      </c>
    </row>
    <row r="701" spans="1:7">
      <c r="A701" s="146" t="s">
        <v>428</v>
      </c>
      <c r="B701" s="268"/>
      <c r="C701" s="182">
        <f>SUM(C702+C705)</f>
        <v>16000</v>
      </c>
      <c r="D701" s="182">
        <f t="shared" ref="D701:E701" si="238">SUM(D702+D705)</f>
        <v>26400</v>
      </c>
      <c r="E701" s="182">
        <f t="shared" si="238"/>
        <v>15400</v>
      </c>
      <c r="F701" s="287">
        <f t="shared" si="222"/>
        <v>96.25</v>
      </c>
      <c r="G701" s="287">
        <f t="shared" si="223"/>
        <v>58.333333333333336</v>
      </c>
    </row>
    <row r="702" spans="1:7">
      <c r="A702" s="138" t="s">
        <v>429</v>
      </c>
      <c r="B702" s="267"/>
      <c r="C702" s="179">
        <f>SUM(C703)</f>
        <v>0</v>
      </c>
      <c r="D702" s="179">
        <f t="shared" ref="D702:E703" si="239">SUM(D703)</f>
        <v>0</v>
      </c>
      <c r="E702" s="179">
        <f t="shared" si="239"/>
        <v>0</v>
      </c>
      <c r="F702" s="287">
        <v>0</v>
      </c>
      <c r="G702" s="287">
        <v>0</v>
      </c>
    </row>
    <row r="703" spans="1:7">
      <c r="A703" s="198">
        <v>323</v>
      </c>
      <c r="B703" s="266" t="s">
        <v>83</v>
      </c>
      <c r="C703" s="193">
        <f>SUM(C704)</f>
        <v>0</v>
      </c>
      <c r="D703" s="193">
        <f t="shared" si="239"/>
        <v>0</v>
      </c>
      <c r="E703" s="193">
        <f t="shared" si="239"/>
        <v>0</v>
      </c>
      <c r="F703" s="287">
        <v>0</v>
      </c>
      <c r="G703" s="287">
        <v>0</v>
      </c>
    </row>
    <row r="704" spans="1:7">
      <c r="A704" s="145">
        <v>3233</v>
      </c>
      <c r="B704" s="232" t="s">
        <v>430</v>
      </c>
      <c r="C704" s="19">
        <v>0</v>
      </c>
      <c r="D704" s="19">
        <v>0</v>
      </c>
      <c r="E704" s="19">
        <v>0</v>
      </c>
      <c r="F704" s="287">
        <v>0</v>
      </c>
      <c r="G704" s="287">
        <v>0</v>
      </c>
    </row>
    <row r="705" spans="1:7">
      <c r="A705" s="138" t="s">
        <v>431</v>
      </c>
      <c r="B705" s="267"/>
      <c r="C705" s="179">
        <f>SUM(C706)</f>
        <v>16000</v>
      </c>
      <c r="D705" s="179">
        <f t="shared" ref="D705:E706" si="240">SUM(D706)</f>
        <v>26400</v>
      </c>
      <c r="E705" s="179">
        <f t="shared" si="240"/>
        <v>15400</v>
      </c>
      <c r="F705" s="287">
        <f t="shared" si="222"/>
        <v>96.25</v>
      </c>
      <c r="G705" s="287">
        <f t="shared" si="223"/>
        <v>58.333333333333336</v>
      </c>
    </row>
    <row r="706" spans="1:7">
      <c r="A706" s="198">
        <v>381</v>
      </c>
      <c r="B706" s="266" t="s">
        <v>120</v>
      </c>
      <c r="C706" s="193">
        <f>SUM(C707)</f>
        <v>16000</v>
      </c>
      <c r="D706" s="193">
        <f t="shared" si="240"/>
        <v>26400</v>
      </c>
      <c r="E706" s="193">
        <f t="shared" si="240"/>
        <v>15400</v>
      </c>
      <c r="F706" s="287">
        <f t="shared" si="222"/>
        <v>96.25</v>
      </c>
      <c r="G706" s="287">
        <f t="shared" si="223"/>
        <v>58.333333333333336</v>
      </c>
    </row>
    <row r="707" spans="1:7">
      <c r="A707" s="289">
        <v>3811901</v>
      </c>
      <c r="B707" s="299" t="s">
        <v>432</v>
      </c>
      <c r="C707" s="220">
        <v>16000</v>
      </c>
      <c r="D707" s="220">
        <v>26400</v>
      </c>
      <c r="E707" s="220">
        <v>15400</v>
      </c>
      <c r="F707" s="287">
        <f t="shared" si="222"/>
        <v>96.25</v>
      </c>
      <c r="G707" s="287">
        <f t="shared" si="223"/>
        <v>58.333333333333336</v>
      </c>
    </row>
    <row r="708" spans="1:7">
      <c r="A708" s="146" t="s">
        <v>433</v>
      </c>
      <c r="B708" s="268"/>
      <c r="C708" s="182">
        <f>SUM(C709)</f>
        <v>5484</v>
      </c>
      <c r="D708" s="182">
        <f t="shared" ref="D708:E710" si="241">SUM(D709)</f>
        <v>4400</v>
      </c>
      <c r="E708" s="182">
        <f t="shared" si="241"/>
        <v>0</v>
      </c>
      <c r="F708" s="287">
        <v>0</v>
      </c>
      <c r="G708" s="287">
        <f t="shared" si="223"/>
        <v>0</v>
      </c>
    </row>
    <row r="709" spans="1:7">
      <c r="A709" s="138" t="s">
        <v>434</v>
      </c>
      <c r="B709" s="267"/>
      <c r="C709" s="179">
        <f>SUM(C710)</f>
        <v>5484</v>
      </c>
      <c r="D709" s="179">
        <f t="shared" si="241"/>
        <v>4400</v>
      </c>
      <c r="E709" s="179">
        <f t="shared" si="241"/>
        <v>0</v>
      </c>
      <c r="F709" s="287">
        <v>0</v>
      </c>
      <c r="G709" s="287">
        <f t="shared" si="223"/>
        <v>0</v>
      </c>
    </row>
    <row r="710" spans="1:7">
      <c r="A710" s="198">
        <v>329</v>
      </c>
      <c r="B710" s="266" t="s">
        <v>92</v>
      </c>
      <c r="C710" s="193">
        <f>SUM(C711)</f>
        <v>5484</v>
      </c>
      <c r="D710" s="193">
        <f t="shared" si="241"/>
        <v>4400</v>
      </c>
      <c r="E710" s="193">
        <f t="shared" si="241"/>
        <v>0</v>
      </c>
      <c r="F710" s="287">
        <v>0</v>
      </c>
      <c r="G710" s="287">
        <f t="shared" si="223"/>
        <v>0</v>
      </c>
    </row>
    <row r="711" spans="1:7">
      <c r="A711" s="289">
        <v>3299901</v>
      </c>
      <c r="B711" s="299" t="s">
        <v>435</v>
      </c>
      <c r="C711" s="220">
        <v>5484</v>
      </c>
      <c r="D711" s="220">
        <v>4400</v>
      </c>
      <c r="E711" s="220">
        <v>0</v>
      </c>
      <c r="F711" s="287">
        <v>0</v>
      </c>
      <c r="G711" s="287">
        <f t="shared" si="223"/>
        <v>0</v>
      </c>
    </row>
    <row r="712" spans="1:7">
      <c r="A712" s="146" t="s">
        <v>436</v>
      </c>
      <c r="B712" s="268"/>
      <c r="C712" s="182">
        <f>SUM(C713)</f>
        <v>0</v>
      </c>
      <c r="D712" s="182">
        <f t="shared" ref="D712:E714" si="242">SUM(D713)</f>
        <v>5000</v>
      </c>
      <c r="E712" s="182">
        <f t="shared" si="242"/>
        <v>5500</v>
      </c>
      <c r="F712" s="287">
        <v>0</v>
      </c>
      <c r="G712" s="287">
        <f t="shared" si="223"/>
        <v>110.00000000000001</v>
      </c>
    </row>
    <row r="713" spans="1:7">
      <c r="A713" s="138" t="s">
        <v>437</v>
      </c>
      <c r="B713" s="267"/>
      <c r="C713" s="179">
        <f>SUM(C714)</f>
        <v>0</v>
      </c>
      <c r="D713" s="179">
        <f t="shared" si="242"/>
        <v>5000</v>
      </c>
      <c r="E713" s="179">
        <f t="shared" si="242"/>
        <v>5500</v>
      </c>
      <c r="F713" s="287">
        <v>0</v>
      </c>
      <c r="G713" s="287">
        <f t="shared" si="223"/>
        <v>110.00000000000001</v>
      </c>
    </row>
    <row r="714" spans="1:7">
      <c r="A714" s="198">
        <v>329</v>
      </c>
      <c r="B714" s="266" t="s">
        <v>92</v>
      </c>
      <c r="C714" s="193">
        <f>SUM(C715)</f>
        <v>0</v>
      </c>
      <c r="D714" s="193">
        <f t="shared" si="242"/>
        <v>5000</v>
      </c>
      <c r="E714" s="193">
        <f t="shared" si="242"/>
        <v>5500</v>
      </c>
      <c r="F714" s="287">
        <v>0</v>
      </c>
      <c r="G714" s="287">
        <f t="shared" si="223"/>
        <v>110.00000000000001</v>
      </c>
    </row>
    <row r="715" spans="1:7">
      <c r="A715" s="289">
        <v>3299915</v>
      </c>
      <c r="B715" s="299" t="s">
        <v>438</v>
      </c>
      <c r="C715" s="220">
        <v>0</v>
      </c>
      <c r="D715" s="220">
        <v>5000</v>
      </c>
      <c r="E715" s="220">
        <v>5500</v>
      </c>
      <c r="F715" s="287">
        <v>0</v>
      </c>
      <c r="G715" s="287">
        <f t="shared" si="223"/>
        <v>110.00000000000001</v>
      </c>
    </row>
    <row r="716" spans="1:7">
      <c r="A716" s="146" t="s">
        <v>439</v>
      </c>
      <c r="B716" s="268"/>
      <c r="C716" s="182">
        <f>SUM(C717+C728)</f>
        <v>59630</v>
      </c>
      <c r="D716" s="182">
        <f t="shared" ref="D716:E716" si="243">SUM(D717+D728)</f>
        <v>1292900</v>
      </c>
      <c r="E716" s="182">
        <f t="shared" si="243"/>
        <v>24077.279999999999</v>
      </c>
      <c r="F716" s="287">
        <f t="shared" si="222"/>
        <v>40.377796411202418</v>
      </c>
      <c r="G716" s="287">
        <f t="shared" si="223"/>
        <v>1.8622693170392139</v>
      </c>
    </row>
    <row r="717" spans="1:7">
      <c r="A717" s="138" t="s">
        <v>440</v>
      </c>
      <c r="B717" s="267"/>
      <c r="C717" s="179">
        <f>SUM(C718+C723+C726)</f>
        <v>13257</v>
      </c>
      <c r="D717" s="179">
        <f t="shared" ref="D717:E717" si="244">SUM(D718+D723+D726)</f>
        <v>42900</v>
      </c>
      <c r="E717" s="179">
        <f t="shared" si="244"/>
        <v>12202.279999999999</v>
      </c>
      <c r="F717" s="287">
        <f t="shared" si="222"/>
        <v>92.044052198838344</v>
      </c>
      <c r="G717" s="287">
        <f t="shared" si="223"/>
        <v>28.443543123543119</v>
      </c>
    </row>
    <row r="718" spans="1:7">
      <c r="A718" s="198">
        <v>322</v>
      </c>
      <c r="B718" s="266" t="s">
        <v>78</v>
      </c>
      <c r="C718" s="193">
        <f>SUM(C719:C722)</f>
        <v>10934</v>
      </c>
      <c r="D718" s="193">
        <f t="shared" ref="D718:E718" si="245">SUM(D719:D722)</f>
        <v>32900</v>
      </c>
      <c r="E718" s="193">
        <f t="shared" si="245"/>
        <v>11454.18</v>
      </c>
      <c r="F718" s="287">
        <f t="shared" ref="F718:F731" si="246">E718/C718*100</f>
        <v>104.75745381379184</v>
      </c>
      <c r="G718" s="287">
        <f t="shared" ref="G718:G732" si="247">E718/D718*100</f>
        <v>34.815136778115502</v>
      </c>
    </row>
    <row r="719" spans="1:7">
      <c r="A719" s="145">
        <v>3223102</v>
      </c>
      <c r="B719" s="232" t="s">
        <v>441</v>
      </c>
      <c r="C719" s="19">
        <v>7936</v>
      </c>
      <c r="D719" s="19">
        <v>21900</v>
      </c>
      <c r="E719" s="220">
        <v>5996.87</v>
      </c>
      <c r="F719" s="287">
        <f t="shared" si="246"/>
        <v>75.565398185483872</v>
      </c>
      <c r="G719" s="287">
        <f t="shared" si="247"/>
        <v>27.382968036529682</v>
      </c>
    </row>
    <row r="720" spans="1:7">
      <c r="A720" s="145">
        <v>3223302</v>
      </c>
      <c r="B720" s="232" t="s">
        <v>442</v>
      </c>
      <c r="C720" s="19">
        <v>2523</v>
      </c>
      <c r="D720" s="19">
        <v>7000</v>
      </c>
      <c r="E720" s="220">
        <v>2578.7600000000002</v>
      </c>
      <c r="F720" s="287">
        <f t="shared" si="246"/>
        <v>102.21006738010306</v>
      </c>
      <c r="G720" s="287">
        <f t="shared" si="247"/>
        <v>36.83942857142857</v>
      </c>
    </row>
    <row r="721" spans="1:7">
      <c r="A721" s="145">
        <v>32248</v>
      </c>
      <c r="B721" s="232" t="s">
        <v>443</v>
      </c>
      <c r="C721" s="19">
        <v>475</v>
      </c>
      <c r="D721" s="19">
        <v>2000</v>
      </c>
      <c r="E721" s="220">
        <v>313.55</v>
      </c>
      <c r="F721" s="287">
        <f t="shared" si="246"/>
        <v>66.010526315789477</v>
      </c>
      <c r="G721" s="287">
        <f t="shared" si="247"/>
        <v>15.6775</v>
      </c>
    </row>
    <row r="722" spans="1:7">
      <c r="A722" s="145">
        <v>3225</v>
      </c>
      <c r="B722" s="232" t="s">
        <v>444</v>
      </c>
      <c r="C722" s="19">
        <v>0</v>
      </c>
      <c r="D722" s="19">
        <v>2000</v>
      </c>
      <c r="E722" s="220">
        <v>2565</v>
      </c>
      <c r="F722" s="287">
        <v>0</v>
      </c>
      <c r="G722" s="287">
        <f t="shared" si="247"/>
        <v>128.25</v>
      </c>
    </row>
    <row r="723" spans="1:7">
      <c r="A723" s="198">
        <v>323</v>
      </c>
      <c r="B723" s="266" t="s">
        <v>83</v>
      </c>
      <c r="C723" s="193">
        <f>SUM(C724:C725)</f>
        <v>1315</v>
      </c>
      <c r="D723" s="193">
        <f t="shared" ref="D723:E723" si="248">SUM(D724:D725)</f>
        <v>3000</v>
      </c>
      <c r="E723" s="193">
        <f t="shared" si="248"/>
        <v>557.96</v>
      </c>
      <c r="F723" s="287">
        <f t="shared" si="246"/>
        <v>42.430418250950574</v>
      </c>
      <c r="G723" s="287">
        <f t="shared" si="247"/>
        <v>18.59866666666667</v>
      </c>
    </row>
    <row r="724" spans="1:7">
      <c r="A724" s="145">
        <v>3234101</v>
      </c>
      <c r="B724" s="232" t="s">
        <v>445</v>
      </c>
      <c r="C724" s="19">
        <v>1315</v>
      </c>
      <c r="D724" s="19">
        <v>2000</v>
      </c>
      <c r="E724" s="220">
        <v>557.96</v>
      </c>
      <c r="F724" s="287">
        <f t="shared" si="246"/>
        <v>42.430418250950574</v>
      </c>
      <c r="G724" s="287">
        <f t="shared" si="247"/>
        <v>27.898</v>
      </c>
    </row>
    <row r="725" spans="1:7">
      <c r="A725" s="145">
        <v>3232100</v>
      </c>
      <c r="B725" s="232" t="s">
        <v>446</v>
      </c>
      <c r="C725" s="19">
        <v>0</v>
      </c>
      <c r="D725" s="19">
        <v>1000</v>
      </c>
      <c r="E725" s="220">
        <v>0</v>
      </c>
      <c r="F725" s="287">
        <v>0</v>
      </c>
      <c r="G725" s="287">
        <f t="shared" si="247"/>
        <v>0</v>
      </c>
    </row>
    <row r="726" spans="1:7">
      <c r="A726" s="198">
        <v>329</v>
      </c>
      <c r="B726" s="266" t="s">
        <v>92</v>
      </c>
      <c r="C726" s="193">
        <f>SUM(C727)</f>
        <v>1008</v>
      </c>
      <c r="D726" s="193">
        <f t="shared" ref="D726:E726" si="249">SUM(D727)</f>
        <v>7000</v>
      </c>
      <c r="E726" s="193">
        <f t="shared" si="249"/>
        <v>190.14</v>
      </c>
      <c r="F726" s="287">
        <f t="shared" si="246"/>
        <v>18.863095238095237</v>
      </c>
      <c r="G726" s="287">
        <f t="shared" si="247"/>
        <v>2.7162857142857142</v>
      </c>
    </row>
    <row r="727" spans="1:7">
      <c r="A727" s="211">
        <v>3299900</v>
      </c>
      <c r="B727" s="299" t="s">
        <v>541</v>
      </c>
      <c r="C727" s="19">
        <v>1008</v>
      </c>
      <c r="D727" s="19">
        <v>7000</v>
      </c>
      <c r="E727" s="220">
        <v>190.14</v>
      </c>
      <c r="F727" s="287">
        <f t="shared" si="246"/>
        <v>18.863095238095237</v>
      </c>
      <c r="G727" s="287">
        <f t="shared" si="247"/>
        <v>2.7162857142857142</v>
      </c>
    </row>
    <row r="728" spans="1:7">
      <c r="A728" s="136" t="s">
        <v>447</v>
      </c>
      <c r="B728" s="267"/>
      <c r="C728" s="179">
        <f>SUM(C729+C734+C737)</f>
        <v>46373</v>
      </c>
      <c r="D728" s="179">
        <f t="shared" ref="D728:E728" si="250">SUM(D729+D734+D737)</f>
        <v>1250000</v>
      </c>
      <c r="E728" s="179">
        <f t="shared" si="250"/>
        <v>11875</v>
      </c>
      <c r="F728" s="287">
        <f t="shared" si="246"/>
        <v>25.607573372436548</v>
      </c>
      <c r="G728" s="287">
        <f t="shared" si="247"/>
        <v>0.95</v>
      </c>
    </row>
    <row r="729" spans="1:7">
      <c r="A729" s="198">
        <v>421</v>
      </c>
      <c r="B729" s="266" t="s">
        <v>149</v>
      </c>
      <c r="C729" s="193">
        <f>SUM(C730:C733)</f>
        <v>46373</v>
      </c>
      <c r="D729" s="193">
        <f t="shared" ref="D729:E729" si="251">SUM(D730:D733)</f>
        <v>1250000</v>
      </c>
      <c r="E729" s="193">
        <f t="shared" si="251"/>
        <v>11875</v>
      </c>
      <c r="F729" s="287">
        <f t="shared" si="246"/>
        <v>25.607573372436548</v>
      </c>
      <c r="G729" s="287">
        <f t="shared" si="247"/>
        <v>0.95</v>
      </c>
    </row>
    <row r="730" spans="1:7">
      <c r="A730" s="289">
        <v>4214901</v>
      </c>
      <c r="B730" s="299" t="s">
        <v>658</v>
      </c>
      <c r="C730" s="220">
        <v>30386</v>
      </c>
      <c r="D730" s="220">
        <v>20000</v>
      </c>
      <c r="E730" s="220">
        <v>0</v>
      </c>
      <c r="F730" s="287">
        <v>0</v>
      </c>
      <c r="G730" s="287">
        <f t="shared" si="247"/>
        <v>0</v>
      </c>
    </row>
    <row r="731" spans="1:7">
      <c r="A731" s="289">
        <v>4214902</v>
      </c>
      <c r="B731" s="299" t="s">
        <v>152</v>
      </c>
      <c r="C731" s="220">
        <v>15987</v>
      </c>
      <c r="D731" s="220">
        <v>280000</v>
      </c>
      <c r="E731" s="220">
        <v>0</v>
      </c>
      <c r="F731" s="287">
        <f t="shared" si="246"/>
        <v>0</v>
      </c>
      <c r="G731" s="287">
        <f t="shared" si="247"/>
        <v>0</v>
      </c>
    </row>
    <row r="732" spans="1:7">
      <c r="A732" s="289">
        <v>4214908</v>
      </c>
      <c r="B732" s="299" t="s">
        <v>153</v>
      </c>
      <c r="C732" s="220">
        <v>0</v>
      </c>
      <c r="D732" s="220">
        <v>950000</v>
      </c>
      <c r="E732" s="220">
        <v>0</v>
      </c>
      <c r="F732" s="287">
        <v>0</v>
      </c>
      <c r="G732" s="287">
        <f t="shared" si="247"/>
        <v>0</v>
      </c>
    </row>
    <row r="733" spans="1:7">
      <c r="A733" s="289">
        <v>4214909</v>
      </c>
      <c r="B733" s="299" t="s">
        <v>676</v>
      </c>
      <c r="C733" s="220">
        <v>0</v>
      </c>
      <c r="D733" s="220">
        <v>0</v>
      </c>
      <c r="E733" s="220">
        <v>11875</v>
      </c>
      <c r="F733" s="287">
        <v>0</v>
      </c>
      <c r="G733" s="287">
        <v>0</v>
      </c>
    </row>
    <row r="734" spans="1:7">
      <c r="A734" s="198">
        <v>422</v>
      </c>
      <c r="B734" s="266" t="s">
        <v>519</v>
      </c>
      <c r="C734" s="193">
        <f>SUM(C735:C737)</f>
        <v>0</v>
      </c>
      <c r="D734" s="193">
        <f t="shared" ref="D734" si="252">SUM(D735:D737)</f>
        <v>0</v>
      </c>
      <c r="E734" s="193">
        <f t="shared" ref="E734" si="253">SUM(E735:E737)</f>
        <v>0</v>
      </c>
      <c r="F734" s="287">
        <v>0</v>
      </c>
      <c r="G734" s="287">
        <v>0</v>
      </c>
    </row>
    <row r="735" spans="1:7">
      <c r="A735" s="289">
        <v>42273</v>
      </c>
      <c r="B735" s="299" t="s">
        <v>409</v>
      </c>
      <c r="C735" s="220">
        <v>0</v>
      </c>
      <c r="D735" s="220">
        <v>0</v>
      </c>
      <c r="E735" s="220">
        <v>0</v>
      </c>
      <c r="F735" s="287">
        <v>0</v>
      </c>
      <c r="G735" s="287">
        <v>0</v>
      </c>
    </row>
    <row r="736" spans="1:7">
      <c r="A736" s="289">
        <v>42231</v>
      </c>
      <c r="B736" s="299" t="s">
        <v>606</v>
      </c>
      <c r="C736" s="220">
        <v>0</v>
      </c>
      <c r="D736" s="220">
        <v>0</v>
      </c>
      <c r="E736" s="220">
        <v>0</v>
      </c>
      <c r="F736" s="287">
        <v>0</v>
      </c>
      <c r="G736" s="287">
        <v>0</v>
      </c>
    </row>
    <row r="737" spans="1:7">
      <c r="A737" s="290">
        <v>451</v>
      </c>
      <c r="B737" s="300" t="s">
        <v>448</v>
      </c>
      <c r="C737" s="218">
        <f>SUM(C738)</f>
        <v>0</v>
      </c>
      <c r="D737" s="218">
        <f t="shared" ref="D737:E737" si="254">SUM(D738)</f>
        <v>0</v>
      </c>
      <c r="E737" s="218">
        <f t="shared" si="254"/>
        <v>0</v>
      </c>
      <c r="F737" s="287">
        <v>0</v>
      </c>
      <c r="G737" s="287">
        <v>0</v>
      </c>
    </row>
    <row r="738" spans="1:7">
      <c r="A738" s="291" t="s">
        <v>449</v>
      </c>
      <c r="B738" s="299" t="s">
        <v>450</v>
      </c>
      <c r="C738" s="292">
        <v>0</v>
      </c>
      <c r="D738" s="220">
        <v>0</v>
      </c>
      <c r="E738" s="292">
        <v>0</v>
      </c>
      <c r="F738" s="287">
        <v>0</v>
      </c>
      <c r="G738" s="287">
        <v>0</v>
      </c>
    </row>
    <row r="739" spans="1:7">
      <c r="A739" s="445" t="s">
        <v>451</v>
      </c>
      <c r="B739" s="445"/>
      <c r="C739" s="445"/>
      <c r="D739" s="445"/>
      <c r="E739" s="445"/>
      <c r="F739" s="445"/>
      <c r="G739" s="445"/>
    </row>
    <row r="740" spans="1:7">
      <c r="A740" s="450" t="s">
        <v>685</v>
      </c>
      <c r="B740" s="450"/>
      <c r="C740" s="450"/>
      <c r="D740" s="450"/>
      <c r="E740" s="450"/>
      <c r="F740" s="450"/>
      <c r="G740" s="450"/>
    </row>
    <row r="741" spans="1:7">
      <c r="A741" s="269" t="s">
        <v>549</v>
      </c>
      <c r="B741" s="6"/>
      <c r="C741" s="6"/>
      <c r="D741" s="6"/>
      <c r="E741" s="6"/>
      <c r="F741" s="364"/>
      <c r="G741" s="364"/>
    </row>
    <row r="742" spans="1:7">
      <c r="A742" s="269"/>
      <c r="B742" s="6"/>
      <c r="C742" s="6"/>
      <c r="D742" s="6"/>
      <c r="E742" s="6"/>
      <c r="F742" s="364"/>
      <c r="G742" s="364"/>
    </row>
    <row r="743" spans="1:7">
      <c r="A743" s="269" t="s">
        <v>452</v>
      </c>
      <c r="B743" s="6"/>
      <c r="C743" s="270">
        <v>4761</v>
      </c>
      <c r="D743" s="6"/>
      <c r="E743" s="6"/>
      <c r="F743" s="364"/>
      <c r="G743" s="364"/>
    </row>
    <row r="744" spans="1:7" ht="15" customHeight="1">
      <c r="A744" s="451" t="s">
        <v>453</v>
      </c>
      <c r="B744" s="451"/>
      <c r="C744" s="270">
        <v>0</v>
      </c>
      <c r="D744" s="6"/>
      <c r="E744" s="6"/>
      <c r="F744" s="364"/>
      <c r="G744" s="364"/>
    </row>
    <row r="745" spans="1:7">
      <c r="A745" s="301" t="s">
        <v>454</v>
      </c>
      <c r="B745" s="301"/>
      <c r="C745" s="302">
        <v>361</v>
      </c>
      <c r="D745" s="6"/>
      <c r="E745" s="6"/>
      <c r="F745" s="364"/>
      <c r="G745" s="364"/>
    </row>
    <row r="746" spans="1:7" ht="27.75" customHeight="1">
      <c r="A746" s="269"/>
      <c r="B746" s="272" t="s">
        <v>455</v>
      </c>
      <c r="C746" s="270">
        <f>SUM(C743:C745)</f>
        <v>5122</v>
      </c>
      <c r="D746" s="6"/>
      <c r="E746" s="6"/>
      <c r="F746" s="364"/>
      <c r="G746" s="364"/>
    </row>
    <row r="747" spans="1:7">
      <c r="A747" s="269"/>
      <c r="B747" s="6"/>
      <c r="C747" s="270"/>
      <c r="D747" s="6"/>
      <c r="E747" s="6"/>
      <c r="F747" s="364"/>
      <c r="G747" s="364"/>
    </row>
    <row r="748" spans="1:7">
      <c r="A748" s="269" t="s">
        <v>456</v>
      </c>
      <c r="B748" s="6"/>
      <c r="C748" s="270"/>
      <c r="D748" s="6"/>
      <c r="E748" s="6"/>
      <c r="F748" s="364"/>
      <c r="G748" s="364"/>
    </row>
    <row r="749" spans="1:7">
      <c r="A749" s="408" t="s">
        <v>627</v>
      </c>
      <c r="B749" s="409"/>
      <c r="C749" s="410">
        <v>99450</v>
      </c>
      <c r="D749" s="6"/>
      <c r="E749" s="6"/>
      <c r="F749" s="364"/>
      <c r="G749" s="364"/>
    </row>
    <row r="750" spans="1:7" ht="31.5" customHeight="1">
      <c r="A750" s="452" t="s">
        <v>686</v>
      </c>
      <c r="B750" s="452"/>
      <c r="C750" s="302">
        <v>13509</v>
      </c>
      <c r="D750" s="6"/>
      <c r="E750" s="6"/>
      <c r="F750" s="364"/>
      <c r="G750" s="364"/>
    </row>
    <row r="751" spans="1:7">
      <c r="A751" s="269"/>
      <c r="B751" s="272" t="s">
        <v>455</v>
      </c>
      <c r="C751" s="270">
        <f>SUM(C749:C750)</f>
        <v>112959</v>
      </c>
      <c r="D751" s="6"/>
      <c r="E751" s="6"/>
      <c r="F751" s="364"/>
      <c r="G751" s="364"/>
    </row>
    <row r="752" spans="1:7">
      <c r="A752" s="269"/>
      <c r="B752" s="272"/>
      <c r="C752" s="270"/>
      <c r="D752" s="6"/>
      <c r="E752" s="6"/>
      <c r="F752" s="364"/>
      <c r="G752" s="364"/>
    </row>
    <row r="753" spans="1:7">
      <c r="A753" s="429" t="s">
        <v>457</v>
      </c>
      <c r="B753" s="429"/>
      <c r="C753" s="429"/>
      <c r="D753" s="429"/>
      <c r="E753" s="429"/>
      <c r="F753" s="429"/>
      <c r="G753" s="429"/>
    </row>
    <row r="754" spans="1:7">
      <c r="A754" s="269" t="s">
        <v>689</v>
      </c>
      <c r="B754" s="6"/>
      <c r="C754" s="270"/>
      <c r="D754" s="6"/>
      <c r="E754" s="6"/>
      <c r="F754" s="364"/>
      <c r="G754" s="364"/>
    </row>
    <row r="755" spans="1:7">
      <c r="A755" s="269" t="s">
        <v>458</v>
      </c>
      <c r="B755" s="6"/>
      <c r="C755" s="270">
        <v>285.37</v>
      </c>
      <c r="D755" s="6"/>
      <c r="E755" s="6"/>
      <c r="F755" s="364"/>
      <c r="G755" s="364"/>
    </row>
    <row r="756" spans="1:7">
      <c r="A756" s="269" t="s">
        <v>459</v>
      </c>
      <c r="B756" s="6"/>
      <c r="C756" s="270">
        <v>6.67</v>
      </c>
      <c r="D756" s="6"/>
      <c r="E756" s="6"/>
      <c r="F756" s="364"/>
      <c r="G756" s="364"/>
    </row>
    <row r="757" spans="1:7">
      <c r="A757" s="269" t="s">
        <v>687</v>
      </c>
      <c r="B757" s="6"/>
      <c r="C757" s="270">
        <v>151.5</v>
      </c>
      <c r="D757" s="6"/>
      <c r="E757" s="6"/>
      <c r="F757" s="364"/>
      <c r="G757" s="364"/>
    </row>
    <row r="758" spans="1:7">
      <c r="A758" s="269" t="s">
        <v>688</v>
      </c>
      <c r="B758" s="6"/>
      <c r="C758" s="270">
        <v>216.91</v>
      </c>
      <c r="D758" s="6"/>
      <c r="E758" s="6"/>
      <c r="F758" s="364"/>
      <c r="G758" s="364"/>
    </row>
    <row r="759" spans="1:7">
      <c r="A759" s="269" t="s">
        <v>460</v>
      </c>
      <c r="B759" s="6"/>
      <c r="C759" s="270">
        <v>3842.1</v>
      </c>
      <c r="D759" s="6"/>
      <c r="E759" s="6"/>
      <c r="F759" s="364"/>
      <c r="G759" s="364"/>
    </row>
    <row r="760" spans="1:7">
      <c r="A760" s="269" t="s">
        <v>461</v>
      </c>
      <c r="B760" s="6"/>
      <c r="C760" s="270">
        <v>113277.04</v>
      </c>
      <c r="D760" s="6"/>
      <c r="E760" s="6"/>
      <c r="F760" s="364"/>
      <c r="G760" s="364"/>
    </row>
    <row r="761" spans="1:7">
      <c r="A761" s="269" t="s">
        <v>462</v>
      </c>
      <c r="B761" s="6"/>
      <c r="C761" s="270">
        <v>18159.07</v>
      </c>
      <c r="D761" s="6"/>
      <c r="E761" s="6"/>
      <c r="F761" s="364"/>
      <c r="G761" s="364"/>
    </row>
    <row r="762" spans="1:7">
      <c r="A762" s="269" t="s">
        <v>463</v>
      </c>
      <c r="B762" s="6"/>
      <c r="C762" s="270">
        <v>35.119999999999997</v>
      </c>
      <c r="D762" s="6"/>
      <c r="E762" s="6"/>
      <c r="F762" s="364"/>
      <c r="G762" s="364"/>
    </row>
    <row r="763" spans="1:7">
      <c r="A763" s="269" t="s">
        <v>464</v>
      </c>
      <c r="B763" s="6"/>
      <c r="C763" s="270">
        <v>4574.88</v>
      </c>
      <c r="D763" s="6"/>
      <c r="E763" s="6"/>
      <c r="F763" s="364"/>
      <c r="G763" s="364"/>
    </row>
    <row r="764" spans="1:7">
      <c r="A764" s="269" t="s">
        <v>465</v>
      </c>
      <c r="B764" s="6"/>
      <c r="C764" s="270">
        <v>31318.1</v>
      </c>
      <c r="D764" s="6"/>
      <c r="E764" s="6"/>
      <c r="F764" s="364"/>
      <c r="G764" s="364"/>
    </row>
    <row r="765" spans="1:7">
      <c r="A765" s="269" t="s">
        <v>550</v>
      </c>
      <c r="B765" s="6"/>
      <c r="C765" s="270">
        <v>300</v>
      </c>
      <c r="D765" s="6"/>
      <c r="E765" s="6"/>
      <c r="F765" s="364"/>
      <c r="G765" s="364"/>
    </row>
    <row r="766" spans="1:7">
      <c r="A766" s="269" t="s">
        <v>466</v>
      </c>
      <c r="B766" s="6"/>
      <c r="C766" s="270">
        <v>38933.550000000003</v>
      </c>
      <c r="D766" s="6"/>
      <c r="E766" s="6"/>
      <c r="F766" s="364"/>
      <c r="G766" s="364"/>
    </row>
    <row r="767" spans="1:7">
      <c r="A767" s="269" t="s">
        <v>467</v>
      </c>
      <c r="B767" s="6"/>
      <c r="C767" s="270">
        <v>7974.6</v>
      </c>
      <c r="D767" s="6"/>
      <c r="E767" s="6"/>
      <c r="F767" s="364"/>
      <c r="G767" s="364"/>
    </row>
    <row r="768" spans="1:7">
      <c r="A768" s="269" t="s">
        <v>468</v>
      </c>
      <c r="B768" s="6"/>
      <c r="C768" s="270">
        <v>3341.13</v>
      </c>
      <c r="D768" s="6"/>
      <c r="E768" s="6"/>
      <c r="F768" s="364"/>
      <c r="G768" s="364"/>
    </row>
    <row r="769" spans="1:7">
      <c r="A769" s="269" t="s">
        <v>469</v>
      </c>
      <c r="B769" s="6"/>
      <c r="C769" s="270">
        <v>39094.129999999997</v>
      </c>
      <c r="D769" s="6"/>
      <c r="E769" s="6"/>
      <c r="F769" s="364"/>
      <c r="G769" s="364"/>
    </row>
    <row r="770" spans="1:7">
      <c r="A770" s="269" t="s">
        <v>470</v>
      </c>
      <c r="B770" s="6"/>
      <c r="C770" s="270">
        <v>7314.5</v>
      </c>
      <c r="D770" s="6"/>
      <c r="E770" s="6"/>
      <c r="F770" s="364"/>
      <c r="G770" s="364"/>
    </row>
    <row r="771" spans="1:7">
      <c r="A771" s="269" t="s">
        <v>471</v>
      </c>
      <c r="B771" s="6"/>
      <c r="C771" s="270">
        <v>310486.15000000002</v>
      </c>
      <c r="D771" s="6"/>
      <c r="E771" s="6"/>
      <c r="F771" s="364"/>
      <c r="G771" s="364"/>
    </row>
    <row r="772" spans="1:7">
      <c r="A772" s="269" t="s">
        <v>472</v>
      </c>
      <c r="B772" s="6"/>
      <c r="C772" s="270">
        <v>3600</v>
      </c>
      <c r="D772" s="6"/>
      <c r="E772" s="6"/>
      <c r="F772" s="364"/>
      <c r="G772" s="364"/>
    </row>
    <row r="773" spans="1:7">
      <c r="A773" s="271" t="s">
        <v>473</v>
      </c>
      <c r="B773" s="6"/>
      <c r="C773" s="270">
        <v>46549.32</v>
      </c>
      <c r="D773" s="6"/>
      <c r="E773" s="6"/>
      <c r="F773" s="364"/>
      <c r="G773" s="364"/>
    </row>
    <row r="774" spans="1:7">
      <c r="A774" s="269"/>
      <c r="B774" s="272" t="s">
        <v>455</v>
      </c>
      <c r="C774" s="270">
        <f>SUM(C755:C773)</f>
        <v>629460.14</v>
      </c>
      <c r="D774" s="6"/>
      <c r="E774" s="6"/>
      <c r="F774" s="364"/>
      <c r="G774" s="364"/>
    </row>
    <row r="775" spans="1:7">
      <c r="A775" s="269"/>
      <c r="B775" s="6"/>
      <c r="C775" s="273"/>
      <c r="D775" s="6"/>
      <c r="E775" s="6"/>
      <c r="F775" s="364"/>
      <c r="G775" s="364"/>
    </row>
    <row r="776" spans="1:7">
      <c r="A776" s="429" t="s">
        <v>474</v>
      </c>
      <c r="B776" s="429"/>
      <c r="C776" s="429"/>
      <c r="D776" s="429"/>
      <c r="E776" s="429"/>
      <c r="F776" s="429"/>
      <c r="G776" s="429"/>
    </row>
    <row r="777" spans="1:7">
      <c r="A777" s="269" t="s">
        <v>694</v>
      </c>
      <c r="B777" s="6"/>
      <c r="C777" s="6"/>
      <c r="D777" s="6"/>
      <c r="E777" s="6"/>
      <c r="F777" s="364"/>
      <c r="G777" s="364"/>
    </row>
    <row r="778" spans="1:7">
      <c r="A778" s="429" t="s">
        <v>475</v>
      </c>
      <c r="B778" s="429"/>
      <c r="C778" s="429"/>
      <c r="D778" s="429"/>
      <c r="E778" s="429"/>
      <c r="F778" s="429"/>
      <c r="G778" s="429"/>
    </row>
    <row r="779" spans="1:7">
      <c r="A779" s="269" t="s">
        <v>690</v>
      </c>
      <c r="B779" s="6"/>
      <c r="C779" s="6"/>
      <c r="D779" s="6"/>
      <c r="E779" s="6"/>
      <c r="F779" s="364"/>
      <c r="G779" s="364"/>
    </row>
    <row r="780" spans="1:7">
      <c r="A780" s="428" t="s">
        <v>476</v>
      </c>
      <c r="B780" s="428"/>
      <c r="C780" s="428"/>
      <c r="D780" s="428"/>
      <c r="E780" s="428"/>
      <c r="F780" s="428"/>
      <c r="G780" s="428"/>
    </row>
    <row r="781" spans="1:7">
      <c r="A781" s="6" t="s">
        <v>691</v>
      </c>
      <c r="B781" s="6"/>
      <c r="C781" s="6"/>
      <c r="D781" s="6"/>
      <c r="E781" s="6"/>
      <c r="F781" s="364"/>
      <c r="G781" s="364"/>
    </row>
    <row r="782" spans="1:7">
      <c r="A782" s="6" t="s">
        <v>551</v>
      </c>
      <c r="B782" s="6"/>
      <c r="C782" s="6"/>
      <c r="D782" s="6"/>
      <c r="E782" s="6"/>
      <c r="F782" s="364"/>
      <c r="G782" s="364"/>
    </row>
    <row r="783" spans="1:7">
      <c r="A783" s="6"/>
      <c r="B783" s="6"/>
      <c r="C783" s="6"/>
      <c r="D783" s="6"/>
      <c r="E783" s="6"/>
      <c r="F783" s="364"/>
      <c r="G783" s="364"/>
    </row>
    <row r="784" spans="1:7">
      <c r="A784" s="428" t="s">
        <v>477</v>
      </c>
      <c r="B784" s="428"/>
      <c r="C784" s="428"/>
      <c r="D784" s="428"/>
      <c r="E784" s="428"/>
      <c r="F784" s="428"/>
      <c r="G784" s="428"/>
    </row>
    <row r="785" spans="1:7">
      <c r="A785" s="6"/>
      <c r="B785" s="6"/>
      <c r="C785" s="6"/>
      <c r="D785" s="6"/>
      <c r="E785" s="6"/>
      <c r="F785" s="364"/>
      <c r="G785" s="364"/>
    </row>
    <row r="786" spans="1:7">
      <c r="A786" s="6" t="s">
        <v>693</v>
      </c>
      <c r="B786" s="6"/>
      <c r="C786" s="6"/>
      <c r="D786" s="6"/>
      <c r="E786" s="6" t="s">
        <v>478</v>
      </c>
      <c r="F786" s="364"/>
      <c r="G786" s="364"/>
    </row>
    <row r="787" spans="1:7">
      <c r="A787" s="6" t="s">
        <v>692</v>
      </c>
      <c r="B787" s="6"/>
      <c r="C787" s="6"/>
      <c r="D787" s="6"/>
      <c r="E787" s="6" t="s">
        <v>479</v>
      </c>
      <c r="F787" s="364"/>
      <c r="G787" s="364"/>
    </row>
    <row r="788" spans="1:7">
      <c r="A788" s="6" t="s">
        <v>697</v>
      </c>
      <c r="B788" s="6"/>
      <c r="C788" s="6"/>
      <c r="D788" s="6"/>
      <c r="E788" s="6"/>
      <c r="F788" s="364"/>
      <c r="G788" s="364"/>
    </row>
    <row r="789" spans="1:7">
      <c r="A789" s="6"/>
      <c r="B789" s="6"/>
      <c r="C789" s="6"/>
      <c r="D789" s="6"/>
      <c r="E789" s="6"/>
      <c r="F789" s="364"/>
      <c r="G789" s="364"/>
    </row>
  </sheetData>
  <mergeCells count="40">
    <mergeCell ref="A784:G784"/>
    <mergeCell ref="A664:B664"/>
    <mergeCell ref="A739:G739"/>
    <mergeCell ref="A683:B683"/>
    <mergeCell ref="A685:B685"/>
    <mergeCell ref="A740:G740"/>
    <mergeCell ref="A744:B744"/>
    <mergeCell ref="A778:G778"/>
    <mergeCell ref="A750:B750"/>
    <mergeCell ref="A776:G776"/>
    <mergeCell ref="A686:B686"/>
    <mergeCell ref="A23:B23"/>
    <mergeCell ref="A30:G30"/>
    <mergeCell ref="A317:B317"/>
    <mergeCell ref="A32:G32"/>
    <mergeCell ref="A33:G33"/>
    <mergeCell ref="A245:G245"/>
    <mergeCell ref="A227:G227"/>
    <mergeCell ref="A246:G246"/>
    <mergeCell ref="A24:B24"/>
    <mergeCell ref="A249:B249"/>
    <mergeCell ref="A544:B544"/>
    <mergeCell ref="A226:G226"/>
    <mergeCell ref="A780:G780"/>
    <mergeCell ref="A26:G26"/>
    <mergeCell ref="A753:G753"/>
    <mergeCell ref="A31:G31"/>
    <mergeCell ref="A1:G1"/>
    <mergeCell ref="A3:G3"/>
    <mergeCell ref="A4:G4"/>
    <mergeCell ref="A10:G10"/>
    <mergeCell ref="A15:B15"/>
    <mergeCell ref="A6:G6"/>
    <mergeCell ref="A17:B17"/>
    <mergeCell ref="A21:B21"/>
    <mergeCell ref="A16:B16"/>
    <mergeCell ref="A20:B20"/>
    <mergeCell ref="A22:B22"/>
    <mergeCell ref="A19:B19"/>
    <mergeCell ref="A18:B18"/>
  </mergeCells>
  <printOptions gridLines="1"/>
  <pageMargins left="0.25" right="0.25" top="0.75" bottom="0.75" header="0.3" footer="0.3"/>
  <pageSetup paperSize="9" scale="85" fitToWidth="0" fitToHeight="0" orientation="portrait" r:id="rId1"/>
  <headerFooter>
    <oddHeader>&amp;COPĆINA GORNJI BOGIĆEVCI IZVRŠENJE PRORAČUNA 06-2016</oddHead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workbookViewId="0">
      <selection activeCell="J20" sqref="J20:J22"/>
    </sheetView>
  </sheetViews>
  <sheetFormatPr defaultRowHeight="15"/>
  <cols>
    <col min="2" max="3" width="11.42578125" customWidth="1"/>
    <col min="4" max="4" width="10.5703125" customWidth="1"/>
    <col min="5" max="5" width="11.140625" customWidth="1"/>
    <col min="6" max="6" width="10.85546875" customWidth="1"/>
    <col min="7" max="7" width="10.28515625" customWidth="1"/>
    <col min="8" max="8" width="10.7109375" customWidth="1"/>
    <col min="9" max="9" width="11.7109375" customWidth="1"/>
    <col min="10" max="10" width="11.5703125" customWidth="1"/>
    <col min="11" max="11" width="11.140625" customWidth="1"/>
    <col min="12" max="13" width="11.28515625" customWidth="1"/>
    <col min="15" max="16" width="9.5703125" bestFit="1" customWidth="1"/>
  </cols>
  <sheetData>
    <row r="1" spans="1:22">
      <c r="A1" s="346" t="s">
        <v>520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</row>
    <row r="2" spans="1:22">
      <c r="A2" s="460"/>
      <c r="B2" s="457" t="s">
        <v>521</v>
      </c>
      <c r="C2" s="457"/>
      <c r="D2" s="457"/>
      <c r="E2" s="457" t="s">
        <v>525</v>
      </c>
      <c r="F2" s="457"/>
      <c r="G2" s="457"/>
      <c r="H2" s="457" t="s">
        <v>526</v>
      </c>
      <c r="I2" s="457"/>
      <c r="J2" s="457"/>
      <c r="K2" s="457" t="s">
        <v>527</v>
      </c>
      <c r="L2" s="457"/>
      <c r="M2" s="457"/>
      <c r="N2" s="345"/>
      <c r="O2" s="345"/>
      <c r="P2" s="345"/>
      <c r="Q2" s="345"/>
      <c r="R2" s="345"/>
      <c r="S2" s="345"/>
      <c r="T2" s="345"/>
      <c r="U2" s="345"/>
      <c r="V2" s="345"/>
    </row>
    <row r="3" spans="1:22">
      <c r="A3" s="460"/>
      <c r="B3" s="348" t="s">
        <v>522</v>
      </c>
      <c r="C3" s="348" t="s">
        <v>523</v>
      </c>
      <c r="D3" s="348" t="s">
        <v>524</v>
      </c>
      <c r="E3" s="348" t="s">
        <v>522</v>
      </c>
      <c r="F3" s="348" t="s">
        <v>523</v>
      </c>
      <c r="G3" s="348" t="s">
        <v>524</v>
      </c>
      <c r="H3" s="348" t="s">
        <v>522</v>
      </c>
      <c r="I3" s="348" t="s">
        <v>523</v>
      </c>
      <c r="J3" s="348" t="s">
        <v>524</v>
      </c>
      <c r="K3" s="348" t="s">
        <v>522</v>
      </c>
      <c r="L3" s="348" t="s">
        <v>523</v>
      </c>
      <c r="M3" s="348" t="s">
        <v>524</v>
      </c>
      <c r="N3" s="345"/>
      <c r="O3" s="345"/>
      <c r="P3" s="345"/>
      <c r="Q3" s="345"/>
      <c r="R3" s="345"/>
      <c r="S3" s="345"/>
      <c r="T3" s="345"/>
      <c r="U3" s="345"/>
      <c r="V3" s="345"/>
    </row>
    <row r="4" spans="1:22">
      <c r="A4" s="349" t="s">
        <v>628</v>
      </c>
      <c r="B4" s="330">
        <v>16884.009999999998</v>
      </c>
      <c r="C4" s="330">
        <v>2617.02</v>
      </c>
      <c r="D4" s="330">
        <v>287.02</v>
      </c>
      <c r="E4" s="330">
        <v>16197.09</v>
      </c>
      <c r="F4" s="330">
        <v>2510.56</v>
      </c>
      <c r="G4" s="330">
        <v>275.35000000000002</v>
      </c>
      <c r="H4" s="330"/>
      <c r="I4" s="330"/>
      <c r="J4" s="330"/>
      <c r="K4" s="330"/>
      <c r="L4" s="330"/>
      <c r="M4" s="330"/>
      <c r="N4" s="345"/>
      <c r="O4" s="345"/>
      <c r="P4" s="345"/>
      <c r="Q4" s="345"/>
      <c r="R4" s="345"/>
      <c r="S4" s="345"/>
      <c r="T4" s="345"/>
      <c r="U4" s="345"/>
      <c r="V4" s="345"/>
    </row>
    <row r="5" spans="1:22">
      <c r="A5" s="349" t="s">
        <v>629</v>
      </c>
      <c r="B5" s="330">
        <v>17660.599999999999</v>
      </c>
      <c r="C5" s="330">
        <v>2737.4</v>
      </c>
      <c r="D5" s="330">
        <v>300.23</v>
      </c>
      <c r="E5" s="330">
        <v>17427.2</v>
      </c>
      <c r="F5" s="330">
        <v>2701.22</v>
      </c>
      <c r="G5" s="330">
        <v>296.27</v>
      </c>
      <c r="H5" s="330"/>
      <c r="I5" s="330"/>
      <c r="J5" s="330"/>
      <c r="K5" s="330"/>
      <c r="L5" s="330"/>
      <c r="M5" s="330"/>
      <c r="N5" s="345"/>
      <c r="O5" s="345"/>
      <c r="P5" s="345"/>
      <c r="Q5" s="345"/>
      <c r="R5" s="345"/>
      <c r="S5" s="345"/>
      <c r="T5" s="345"/>
      <c r="U5" s="345"/>
      <c r="V5" s="345"/>
    </row>
    <row r="6" spans="1:22">
      <c r="A6" s="349" t="s">
        <v>630</v>
      </c>
      <c r="B6" s="330">
        <v>17660.599999999999</v>
      </c>
      <c r="C6" s="330">
        <v>2737.4</v>
      </c>
      <c r="D6" s="330">
        <v>300.23</v>
      </c>
      <c r="E6" s="330">
        <v>17427.2</v>
      </c>
      <c r="F6" s="330">
        <v>2701.22</v>
      </c>
      <c r="G6" s="330">
        <v>296.27</v>
      </c>
      <c r="H6" s="330"/>
      <c r="I6" s="330"/>
      <c r="J6" s="330"/>
      <c r="K6" s="330"/>
      <c r="L6" s="330"/>
      <c r="M6" s="330"/>
      <c r="N6" s="345"/>
      <c r="O6" s="345"/>
      <c r="P6" s="345"/>
      <c r="Q6" s="345"/>
      <c r="R6" s="345"/>
      <c r="S6" s="345"/>
      <c r="T6" s="345"/>
      <c r="U6" s="345"/>
      <c r="V6" s="345"/>
    </row>
    <row r="7" spans="1:22">
      <c r="A7" s="349" t="s">
        <v>631</v>
      </c>
      <c r="B7" s="330">
        <v>17660.990000000002</v>
      </c>
      <c r="C7" s="330">
        <v>2737.45</v>
      </c>
      <c r="D7" s="330">
        <v>300.23</v>
      </c>
      <c r="E7" s="330">
        <v>17427.599999999999</v>
      </c>
      <c r="F7" s="330">
        <v>2701.28</v>
      </c>
      <c r="G7" s="330">
        <v>296.27999999999997</v>
      </c>
      <c r="H7" s="330"/>
      <c r="I7" s="330"/>
      <c r="J7" s="330"/>
      <c r="K7" s="330"/>
      <c r="L7" s="330"/>
      <c r="M7" s="330"/>
      <c r="N7" s="345"/>
      <c r="O7" s="345"/>
      <c r="P7" s="345"/>
      <c r="Q7" s="345"/>
      <c r="R7" s="345"/>
      <c r="S7" s="345"/>
      <c r="T7" s="345"/>
      <c r="U7" s="345"/>
      <c r="V7" s="345"/>
    </row>
    <row r="8" spans="1:22">
      <c r="A8" s="349" t="s">
        <v>632</v>
      </c>
      <c r="B8" s="330">
        <v>17660.599999999999</v>
      </c>
      <c r="C8" s="330">
        <v>2737.4</v>
      </c>
      <c r="D8" s="330">
        <v>300.23</v>
      </c>
      <c r="E8" s="330">
        <v>17427.21</v>
      </c>
      <c r="F8" s="330">
        <v>2701.22</v>
      </c>
      <c r="G8" s="330">
        <v>296.27</v>
      </c>
      <c r="H8" s="330">
        <v>28080</v>
      </c>
      <c r="I8" s="330">
        <v>4352.3999999999996</v>
      </c>
      <c r="J8" s="330">
        <v>477.36</v>
      </c>
      <c r="K8" s="330"/>
      <c r="L8" s="330"/>
      <c r="M8" s="330"/>
      <c r="N8" s="345"/>
      <c r="O8" s="345"/>
      <c r="P8" s="345"/>
      <c r="Q8" s="345"/>
      <c r="R8" s="345"/>
      <c r="S8" s="345"/>
      <c r="T8" s="345"/>
      <c r="U8" s="345"/>
      <c r="V8" s="345"/>
    </row>
    <row r="9" spans="1:22">
      <c r="A9" s="349" t="s">
        <v>633</v>
      </c>
      <c r="B9" s="330">
        <v>17660.599999999999</v>
      </c>
      <c r="C9" s="330">
        <v>2737.4</v>
      </c>
      <c r="D9" s="330">
        <v>300.23</v>
      </c>
      <c r="E9" s="330">
        <v>17427.22</v>
      </c>
      <c r="F9" s="330">
        <v>2701.22</v>
      </c>
      <c r="G9" s="330">
        <v>296.27</v>
      </c>
      <c r="H9" s="330">
        <v>28080</v>
      </c>
      <c r="I9" s="330">
        <v>4352.3999999999996</v>
      </c>
      <c r="J9" s="330">
        <v>477.36</v>
      </c>
      <c r="K9" s="330"/>
      <c r="L9" s="330"/>
      <c r="M9" s="330"/>
      <c r="N9" s="345"/>
      <c r="O9" s="345"/>
      <c r="P9" s="345"/>
      <c r="Q9" s="345"/>
      <c r="R9" s="345"/>
      <c r="S9" s="345"/>
      <c r="T9" s="345"/>
      <c r="U9" s="345"/>
      <c r="V9" s="345"/>
    </row>
    <row r="10" spans="1:22">
      <c r="A10" s="349" t="s">
        <v>634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45"/>
      <c r="O10" s="345"/>
      <c r="P10" s="345"/>
      <c r="Q10" s="345"/>
      <c r="R10" s="345"/>
      <c r="S10" s="345"/>
      <c r="T10" s="345"/>
      <c r="U10" s="345"/>
      <c r="V10" s="345"/>
    </row>
    <row r="11" spans="1:22">
      <c r="A11" s="349" t="s">
        <v>635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45"/>
      <c r="O11" s="345"/>
      <c r="P11" s="345"/>
      <c r="Q11" s="345"/>
      <c r="R11" s="345"/>
      <c r="S11" s="345"/>
      <c r="T11" s="345"/>
      <c r="U11" s="345"/>
      <c r="V11" s="345"/>
    </row>
    <row r="12" spans="1:22">
      <c r="A12" s="349" t="s">
        <v>636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45"/>
      <c r="O12" s="345"/>
      <c r="P12" s="345"/>
      <c r="Q12" s="345"/>
      <c r="R12" s="345"/>
      <c r="S12" s="345"/>
      <c r="T12" s="345"/>
      <c r="U12" s="345"/>
      <c r="V12" s="345"/>
    </row>
    <row r="13" spans="1:22">
      <c r="A13" s="349" t="s">
        <v>637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45"/>
      <c r="O13" s="345"/>
      <c r="P13" s="345"/>
      <c r="Q13" s="345"/>
      <c r="R13" s="345"/>
      <c r="S13" s="345"/>
      <c r="T13" s="345"/>
      <c r="U13" s="345"/>
      <c r="V13" s="345"/>
    </row>
    <row r="14" spans="1:22">
      <c r="A14" s="349" t="s">
        <v>638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45"/>
      <c r="O14" s="345"/>
      <c r="P14" s="345"/>
      <c r="Q14" s="345"/>
      <c r="R14" s="345"/>
      <c r="S14" s="345"/>
      <c r="T14" s="345"/>
      <c r="U14" s="345"/>
      <c r="V14" s="345"/>
    </row>
    <row r="15" spans="1:22">
      <c r="A15" s="349" t="s">
        <v>639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45"/>
      <c r="O15" s="345"/>
      <c r="P15" s="345"/>
      <c r="Q15" s="345"/>
      <c r="R15" s="345"/>
      <c r="S15" s="345"/>
      <c r="T15" s="345"/>
      <c r="U15" s="345"/>
      <c r="V15" s="345"/>
    </row>
    <row r="16" spans="1:22">
      <c r="A16" s="348" t="s">
        <v>528</v>
      </c>
      <c r="B16" s="330">
        <f>SUM(B4:B15)</f>
        <v>105187.4</v>
      </c>
      <c r="C16" s="330">
        <f t="shared" ref="C16:J16" si="0">SUM(C4:C15)</f>
        <v>16304.07</v>
      </c>
      <c r="D16" s="330">
        <f t="shared" si="0"/>
        <v>1788.17</v>
      </c>
      <c r="E16" s="330">
        <f t="shared" si="0"/>
        <v>103333.51999999999</v>
      </c>
      <c r="F16" s="330">
        <f t="shared" si="0"/>
        <v>16016.72</v>
      </c>
      <c r="G16" s="330">
        <f t="shared" si="0"/>
        <v>1756.71</v>
      </c>
      <c r="H16" s="330">
        <f t="shared" si="0"/>
        <v>56160</v>
      </c>
      <c r="I16" s="330">
        <f t="shared" si="0"/>
        <v>8704.7999999999993</v>
      </c>
      <c r="J16" s="330">
        <f t="shared" si="0"/>
        <v>954.72</v>
      </c>
      <c r="K16" s="330"/>
      <c r="L16" s="330"/>
      <c r="M16" s="330"/>
      <c r="N16" s="345"/>
      <c r="O16" s="345"/>
      <c r="P16" s="345"/>
      <c r="Q16" s="345"/>
      <c r="R16" s="345"/>
      <c r="S16" s="345"/>
      <c r="T16" s="345"/>
      <c r="U16" s="345"/>
      <c r="V16" s="345"/>
    </row>
    <row r="17" spans="1:22">
      <c r="A17" s="350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45"/>
      <c r="O17" s="345"/>
      <c r="P17" s="345"/>
      <c r="Q17" s="345"/>
      <c r="R17" s="345"/>
      <c r="S17" s="345"/>
      <c r="T17" s="345"/>
      <c r="U17" s="345"/>
      <c r="V17" s="345"/>
    </row>
    <row r="18" spans="1:22">
      <c r="A18" s="350"/>
      <c r="B18" s="351"/>
      <c r="C18" s="351"/>
      <c r="D18" s="351"/>
      <c r="E18" s="351"/>
      <c r="F18" s="351"/>
      <c r="G18" s="351" t="s">
        <v>529</v>
      </c>
      <c r="H18" s="351"/>
      <c r="I18" s="351"/>
      <c r="J18" s="351"/>
      <c r="K18" s="351"/>
      <c r="L18" s="351"/>
      <c r="M18" s="351"/>
      <c r="N18" s="345"/>
      <c r="O18" s="345"/>
      <c r="P18" s="345"/>
      <c r="Q18" s="345"/>
      <c r="R18" s="345"/>
      <c r="S18" s="345"/>
      <c r="T18" s="345"/>
      <c r="U18" s="345"/>
      <c r="V18" s="345"/>
    </row>
    <row r="19" spans="1:22">
      <c r="A19" s="459"/>
      <c r="B19" s="459"/>
      <c r="C19" s="348" t="s">
        <v>522</v>
      </c>
      <c r="D19" s="348" t="s">
        <v>523</v>
      </c>
      <c r="E19" s="348" t="s">
        <v>524</v>
      </c>
      <c r="F19" s="345"/>
      <c r="G19" s="353">
        <v>31111</v>
      </c>
      <c r="H19" s="354" t="s">
        <v>530</v>
      </c>
      <c r="I19" s="353">
        <v>31331</v>
      </c>
      <c r="J19" s="345"/>
      <c r="K19" s="338"/>
      <c r="L19" s="338"/>
      <c r="M19" s="345"/>
      <c r="N19" s="345"/>
      <c r="O19" s="345"/>
      <c r="P19" s="345"/>
      <c r="Q19" s="345"/>
      <c r="R19" s="345"/>
      <c r="S19" s="345"/>
      <c r="T19" s="345"/>
      <c r="U19" s="345"/>
      <c r="V19" s="345"/>
    </row>
    <row r="20" spans="1:22">
      <c r="A20" s="347" t="s">
        <v>611</v>
      </c>
      <c r="B20" s="347"/>
      <c r="C20" s="352">
        <v>56160</v>
      </c>
      <c r="D20" s="352">
        <v>8704.7999999999993</v>
      </c>
      <c r="E20" s="352">
        <v>954.72</v>
      </c>
      <c r="F20" s="345"/>
      <c r="G20" s="338">
        <f>SUM(B16+E16+H16+K16)</f>
        <v>264680.92</v>
      </c>
      <c r="H20" s="338">
        <f t="shared" ref="H20:I20" si="1">SUM(C16+F16+I16+L16)</f>
        <v>41025.589999999997</v>
      </c>
      <c r="I20" s="338">
        <f t="shared" si="1"/>
        <v>4499.6000000000004</v>
      </c>
      <c r="J20" s="345"/>
      <c r="K20" s="338"/>
      <c r="L20" s="338"/>
      <c r="M20" s="345"/>
      <c r="N20" s="345"/>
      <c r="O20" s="345"/>
      <c r="P20" s="345"/>
      <c r="Q20" s="345"/>
      <c r="R20" s="345"/>
      <c r="S20" s="345"/>
      <c r="T20" s="345"/>
      <c r="U20" s="345"/>
      <c r="V20" s="345"/>
    </row>
    <row r="21" spans="1:22">
      <c r="A21" s="347" t="s">
        <v>673</v>
      </c>
      <c r="B21" s="347"/>
      <c r="C21" s="330"/>
      <c r="D21" s="330"/>
      <c r="E21" s="330"/>
      <c r="F21" s="345"/>
      <c r="G21" s="345"/>
      <c r="H21" s="345"/>
      <c r="I21" s="338"/>
      <c r="J21" s="345"/>
      <c r="K21" s="338"/>
      <c r="L21" s="338"/>
      <c r="M21" s="345"/>
      <c r="N21" s="345"/>
      <c r="O21" s="345"/>
      <c r="P21" s="345"/>
      <c r="Q21" s="345"/>
      <c r="R21" s="345"/>
      <c r="S21" s="345"/>
      <c r="T21" s="345"/>
      <c r="U21" s="345"/>
      <c r="V21" s="345"/>
    </row>
    <row r="22" spans="1:22">
      <c r="A22" s="455" t="s">
        <v>528</v>
      </c>
      <c r="B22" s="456"/>
      <c r="C22" s="330">
        <f>SUM(C20:C21)</f>
        <v>56160</v>
      </c>
      <c r="D22" s="330">
        <f t="shared" ref="D22:E22" si="2">SUM(D20:D21)</f>
        <v>8704.7999999999993</v>
      </c>
      <c r="E22" s="330">
        <f t="shared" si="2"/>
        <v>954.72</v>
      </c>
      <c r="F22" s="338"/>
      <c r="G22" s="338"/>
      <c r="H22" s="338"/>
      <c r="I22" s="338"/>
      <c r="J22" s="345"/>
      <c r="K22" s="338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</row>
    <row r="23" spans="1:22">
      <c r="A23" s="345"/>
      <c r="B23" s="345"/>
      <c r="C23" s="345"/>
      <c r="D23" s="345"/>
      <c r="E23" s="338">
        <f>SUM(D22:E22)</f>
        <v>9659.5199999999986</v>
      </c>
      <c r="F23" s="345"/>
      <c r="G23" s="345"/>
      <c r="H23" s="345"/>
      <c r="I23" s="345"/>
      <c r="J23" s="345"/>
      <c r="K23" s="338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</row>
    <row r="24" spans="1:22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</row>
    <row r="25" spans="1:22">
      <c r="A25" s="458" t="s">
        <v>533</v>
      </c>
      <c r="B25" s="458"/>
      <c r="C25" s="348" t="s">
        <v>522</v>
      </c>
      <c r="D25" s="348" t="s">
        <v>523</v>
      </c>
      <c r="E25" s="348" t="s">
        <v>524</v>
      </c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</row>
    <row r="26" spans="1:22">
      <c r="A26" s="459" t="s">
        <v>531</v>
      </c>
      <c r="B26" s="459"/>
      <c r="C26" s="330">
        <v>62054.68</v>
      </c>
      <c r="D26" s="330">
        <v>9618.5</v>
      </c>
      <c r="E26" s="330">
        <v>1054.94</v>
      </c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</row>
    <row r="27" spans="1:22">
      <c r="A27" s="459" t="s">
        <v>532</v>
      </c>
      <c r="B27" s="459"/>
      <c r="C27" s="330">
        <f>B16-C26</f>
        <v>43132.719999999994</v>
      </c>
      <c r="D27" s="330">
        <f t="shared" ref="D27:E27" si="3">C16-D26</f>
        <v>6685.57</v>
      </c>
      <c r="E27" s="330">
        <f t="shared" si="3"/>
        <v>733.23</v>
      </c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</row>
    <row r="28" spans="1:22">
      <c r="A28" s="455" t="s">
        <v>528</v>
      </c>
      <c r="B28" s="456"/>
      <c r="C28" s="330">
        <f>SUM(C26:C27)</f>
        <v>105187.4</v>
      </c>
      <c r="D28" s="330">
        <f t="shared" ref="D28:E28" si="4">SUM(D26:D27)</f>
        <v>16304.07</v>
      </c>
      <c r="E28" s="330">
        <f t="shared" si="4"/>
        <v>1788.17</v>
      </c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</row>
    <row r="29" spans="1:22">
      <c r="A29" s="345"/>
      <c r="B29" s="345"/>
      <c r="C29" s="345"/>
      <c r="D29" s="345"/>
      <c r="E29" s="338">
        <f>SUM(D28:E28)</f>
        <v>18092.239999999998</v>
      </c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</row>
    <row r="30" spans="1:22">
      <c r="A30" s="345"/>
      <c r="B30" s="345"/>
      <c r="C30" s="345"/>
      <c r="D30" s="345"/>
      <c r="E30" s="338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</row>
    <row r="31" spans="1:22">
      <c r="A31" s="345"/>
      <c r="B31" s="345"/>
      <c r="C31" s="413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</row>
    <row r="32" spans="1:22">
      <c r="A32" s="345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</row>
    <row r="33" spans="1:22">
      <c r="A33" s="345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</row>
    <row r="34" spans="1:22">
      <c r="A34" s="345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</row>
    <row r="35" spans="1:22">
      <c r="A35" s="345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</row>
    <row r="36" spans="1:22">
      <c r="A36" s="345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</row>
    <row r="37" spans="1:22">
      <c r="A37" s="345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</row>
    <row r="38" spans="1:22">
      <c r="A38" s="345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</row>
    <row r="39" spans="1:22">
      <c r="A39" s="345"/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</row>
    <row r="40" spans="1:22">
      <c r="A40" s="345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</row>
    <row r="41" spans="1:22">
      <c r="A41" s="345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</row>
    <row r="42" spans="1:22">
      <c r="A42" s="345"/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</row>
    <row r="43" spans="1:22">
      <c r="A43" s="345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</row>
    <row r="44" spans="1:22">
      <c r="A44" s="345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</row>
    <row r="45" spans="1:22">
      <c r="A45" s="345"/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</row>
    <row r="46" spans="1:22">
      <c r="A46" s="345"/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</row>
    <row r="47" spans="1:22">
      <c r="A47" s="345"/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</row>
    <row r="48" spans="1:22">
      <c r="A48" s="345"/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</row>
    <row r="49" spans="1:22">
      <c r="A49" s="345"/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</row>
    <row r="50" spans="1:22">
      <c r="A50" s="345"/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</row>
    <row r="51" spans="1:22">
      <c r="A51" s="345"/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</row>
    <row r="52" spans="1:22">
      <c r="A52" s="345"/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</row>
    <row r="53" spans="1:22">
      <c r="A53" s="345"/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</row>
    <row r="54" spans="1:22">
      <c r="A54" s="345"/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</row>
    <row r="55" spans="1:22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</row>
    <row r="56" spans="1:22">
      <c r="A56" s="345"/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</row>
    <row r="57" spans="1:22">
      <c r="A57" s="345"/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</row>
    <row r="58" spans="1:22">
      <c r="A58" s="345"/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</row>
    <row r="59" spans="1:22">
      <c r="A59" s="345"/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</row>
    <row r="60" spans="1:22">
      <c r="A60" s="345"/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</row>
    <row r="61" spans="1:22">
      <c r="A61" s="345"/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</row>
    <row r="62" spans="1:22">
      <c r="A62" s="345"/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</row>
    <row r="63" spans="1:22">
      <c r="A63" s="345"/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</row>
    <row r="64" spans="1:22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</row>
    <row r="65" spans="1:22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</row>
    <row r="66" spans="1:22">
      <c r="A66" s="345"/>
      <c r="B66" s="345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</row>
    <row r="67" spans="1:22">
      <c r="A67" s="345"/>
      <c r="B67" s="345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</row>
    <row r="68" spans="1:22">
      <c r="A68" s="345"/>
      <c r="B68" s="345"/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</row>
    <row r="69" spans="1:22">
      <c r="A69" s="345"/>
      <c r="B69" s="345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</row>
    <row r="70" spans="1:22">
      <c r="A70" s="345"/>
      <c r="B70" s="345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</row>
    <row r="71" spans="1:22">
      <c r="A71" s="345"/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</row>
    <row r="72" spans="1:22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5"/>
      <c r="T72" s="345"/>
      <c r="U72" s="345"/>
      <c r="V72" s="345"/>
    </row>
    <row r="73" spans="1:22">
      <c r="A73" s="345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</row>
    <row r="74" spans="1:22">
      <c r="A74" s="345"/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</row>
    <row r="75" spans="1:22">
      <c r="A75" s="345"/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</row>
    <row r="76" spans="1:22">
      <c r="A76" s="345"/>
      <c r="B76" s="345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</row>
    <row r="77" spans="1:22">
      <c r="A77" s="345"/>
      <c r="B77" s="345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</row>
    <row r="78" spans="1:22">
      <c r="A78" s="345"/>
      <c r="B78" s="345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</row>
    <row r="79" spans="1:22">
      <c r="A79" s="345"/>
      <c r="B79" s="345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</row>
    <row r="80" spans="1:22">
      <c r="A80" s="345"/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</row>
    <row r="81" spans="1:22">
      <c r="A81" s="345"/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</row>
    <row r="82" spans="1:22">
      <c r="A82" s="345"/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5"/>
      <c r="V82" s="345"/>
    </row>
    <row r="83" spans="1:22">
      <c r="A83" s="345"/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</row>
    <row r="84" spans="1:22">
      <c r="A84" s="345"/>
      <c r="B84" s="345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345"/>
    </row>
    <row r="85" spans="1:22">
      <c r="A85" s="345"/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</row>
    <row r="86" spans="1:22">
      <c r="A86" s="345"/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</row>
    <row r="87" spans="1:22">
      <c r="A87" s="345"/>
      <c r="B87" s="345"/>
      <c r="C87" s="345"/>
      <c r="D87" s="345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</row>
    <row r="88" spans="1:22">
      <c r="A88" s="345"/>
      <c r="B88" s="345"/>
      <c r="C88" s="345"/>
      <c r="D88" s="345"/>
      <c r="E88" s="345"/>
      <c r="F88" s="345"/>
      <c r="G88" s="345"/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345"/>
    </row>
    <row r="89" spans="1:22">
      <c r="A89" s="345"/>
      <c r="B89" s="345"/>
      <c r="C89" s="345"/>
      <c r="D89" s="345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</row>
    <row r="90" spans="1:22">
      <c r="A90" s="345"/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</row>
    <row r="91" spans="1:22">
      <c r="A91" s="345"/>
      <c r="B91" s="345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</row>
    <row r="92" spans="1:22">
      <c r="A92" s="345"/>
      <c r="B92" s="345"/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</row>
    <row r="93" spans="1:22">
      <c r="A93" s="345"/>
      <c r="B93" s="345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</row>
    <row r="94" spans="1:22">
      <c r="A94" s="345"/>
      <c r="B94" s="345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</row>
    <row r="95" spans="1:22">
      <c r="A95" s="345"/>
      <c r="B95" s="345"/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</row>
  </sheetData>
  <mergeCells count="11">
    <mergeCell ref="A28:B28"/>
    <mergeCell ref="K2:M2"/>
    <mergeCell ref="A22:B22"/>
    <mergeCell ref="A25:B25"/>
    <mergeCell ref="A26:B26"/>
    <mergeCell ref="A27:B27"/>
    <mergeCell ref="A19:B19"/>
    <mergeCell ref="A2:A3"/>
    <mergeCell ref="B2:D2"/>
    <mergeCell ref="E2:G2"/>
    <mergeCell ref="H2:J2"/>
  </mergeCells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workbookViewId="0">
      <selection activeCell="A20" sqref="A20:E20"/>
    </sheetView>
  </sheetViews>
  <sheetFormatPr defaultRowHeight="15"/>
  <cols>
    <col min="5" max="5" width="11.7109375" bestFit="1" customWidth="1"/>
    <col min="6" max="6" width="12.5703125" customWidth="1"/>
    <col min="7" max="7" width="12.7109375" customWidth="1"/>
  </cols>
  <sheetData>
    <row r="1" spans="1:12">
      <c r="A1" t="s">
        <v>537</v>
      </c>
      <c r="E1" s="338">
        <v>54457</v>
      </c>
      <c r="F1" s="338"/>
      <c r="G1" s="338"/>
      <c r="H1" s="338"/>
      <c r="I1" s="338"/>
      <c r="J1" s="338"/>
      <c r="K1" s="338"/>
      <c r="L1" s="338"/>
    </row>
    <row r="2" spans="1:12">
      <c r="A2" t="s">
        <v>538</v>
      </c>
      <c r="E2" s="338">
        <v>28130.400000000001</v>
      </c>
      <c r="F2" s="338"/>
      <c r="G2" s="338"/>
      <c r="H2" s="338"/>
      <c r="I2" s="338"/>
      <c r="J2" s="338"/>
      <c r="K2" s="338"/>
      <c r="L2" s="338"/>
    </row>
    <row r="3" spans="1:12">
      <c r="A3" t="s">
        <v>539</v>
      </c>
      <c r="E3" s="338">
        <v>24035</v>
      </c>
      <c r="F3" s="338"/>
      <c r="G3" s="338"/>
      <c r="H3" s="338"/>
      <c r="I3" s="338"/>
      <c r="J3" s="338"/>
      <c r="K3" s="338"/>
      <c r="L3" s="338"/>
    </row>
    <row r="4" spans="1:12">
      <c r="E4" s="338"/>
      <c r="F4" s="338"/>
      <c r="G4" s="338"/>
      <c r="H4" s="338"/>
      <c r="I4" s="338"/>
      <c r="J4" s="338"/>
      <c r="K4" s="338"/>
      <c r="L4" s="338"/>
    </row>
    <row r="5" spans="1:12" ht="45">
      <c r="A5" s="462" t="s">
        <v>565</v>
      </c>
      <c r="B5" s="462"/>
      <c r="C5" s="462"/>
      <c r="D5" s="462"/>
      <c r="E5" s="387">
        <v>3069971</v>
      </c>
      <c r="F5" s="330"/>
      <c r="G5" s="392" t="s">
        <v>569</v>
      </c>
      <c r="H5" s="338"/>
      <c r="I5" s="338"/>
      <c r="J5" s="338"/>
      <c r="K5" s="338"/>
      <c r="L5" s="338"/>
    </row>
    <row r="6" spans="1:12" s="384" customFormat="1">
      <c r="A6" s="463" t="s">
        <v>22</v>
      </c>
      <c r="B6" s="463"/>
      <c r="C6" s="463"/>
      <c r="D6" s="463"/>
      <c r="E6" s="388">
        <v>2821308</v>
      </c>
      <c r="F6" s="387"/>
      <c r="G6" s="387">
        <f>E6/E5*100</f>
        <v>91.900151499802433</v>
      </c>
      <c r="H6" s="385"/>
      <c r="I6" s="385"/>
      <c r="J6" s="385"/>
      <c r="K6" s="385"/>
      <c r="L6" s="385"/>
    </row>
    <row r="7" spans="1:12">
      <c r="A7" s="461" t="s">
        <v>568</v>
      </c>
      <c r="B7" s="461"/>
      <c r="C7" s="461"/>
      <c r="D7" s="461"/>
      <c r="E7" s="389">
        <v>953132</v>
      </c>
      <c r="F7" s="330">
        <f>E7/E6*100</f>
        <v>33.783337374012341</v>
      </c>
      <c r="G7" s="330">
        <f>E7/E5*100</f>
        <v>31.046938228406717</v>
      </c>
      <c r="H7" s="338"/>
      <c r="I7" s="338"/>
      <c r="J7" s="338"/>
      <c r="K7" s="338"/>
      <c r="L7" s="338"/>
    </row>
    <row r="8" spans="1:12">
      <c r="A8" s="464" t="s">
        <v>570</v>
      </c>
      <c r="B8" s="464"/>
      <c r="C8" s="464"/>
      <c r="D8" s="464"/>
      <c r="E8" s="389">
        <v>899353</v>
      </c>
      <c r="F8" s="330">
        <f>E8/E6*100</f>
        <v>31.877164776054229</v>
      </c>
      <c r="G8" s="330">
        <f>E8/E5*100</f>
        <v>29.295162723035496</v>
      </c>
      <c r="H8" s="338"/>
      <c r="I8" s="338"/>
      <c r="J8" s="338"/>
      <c r="K8" s="338"/>
      <c r="L8" s="338"/>
    </row>
    <row r="9" spans="1:12" ht="30" customHeight="1">
      <c r="A9" s="465" t="s">
        <v>571</v>
      </c>
      <c r="B9" s="466"/>
      <c r="C9" s="466"/>
      <c r="D9" s="466"/>
      <c r="E9" s="389">
        <v>444134</v>
      </c>
      <c r="F9" s="330">
        <f>E9/E6*100</f>
        <v>15.742130954862072</v>
      </c>
      <c r="G9" s="330">
        <f>E9/E5*100</f>
        <v>14.467042196815541</v>
      </c>
      <c r="H9" s="338"/>
      <c r="I9" s="338"/>
      <c r="J9" s="338"/>
      <c r="K9" s="338"/>
      <c r="L9" s="338"/>
    </row>
    <row r="10" spans="1:12">
      <c r="A10" s="461" t="s">
        <v>572</v>
      </c>
      <c r="B10" s="464"/>
      <c r="C10" s="464"/>
      <c r="D10" s="464"/>
      <c r="E10" s="389">
        <v>465086</v>
      </c>
      <c r="F10" s="330">
        <f>E10/E6*100</f>
        <v>16.484765222372037</v>
      </c>
      <c r="G10" s="330">
        <f>E10/E5*100</f>
        <v>15.149524213746645</v>
      </c>
      <c r="H10" s="338"/>
      <c r="I10" s="338"/>
      <c r="J10" s="338"/>
      <c r="K10" s="338"/>
      <c r="L10" s="338"/>
    </row>
    <row r="11" spans="1:12">
      <c r="A11" s="461" t="s">
        <v>573</v>
      </c>
      <c r="B11" s="464"/>
      <c r="C11" s="464"/>
      <c r="D11" s="464"/>
      <c r="E11" s="389">
        <v>30481</v>
      </c>
      <c r="F11" s="330">
        <f>E11/E6*100</f>
        <v>1.080385409887896</v>
      </c>
      <c r="G11" s="330">
        <f>E11/E5*100</f>
        <v>0.99287582846873801</v>
      </c>
      <c r="H11" s="338"/>
      <c r="I11" s="338"/>
      <c r="J11" s="338"/>
      <c r="K11" s="338"/>
      <c r="L11" s="338"/>
    </row>
    <row r="12" spans="1:12">
      <c r="A12" s="461" t="s">
        <v>574</v>
      </c>
      <c r="B12" s="464"/>
      <c r="C12" s="464"/>
      <c r="D12" s="464"/>
      <c r="E12" s="389">
        <v>29122</v>
      </c>
      <c r="F12" s="330">
        <f>E12/E6*100</f>
        <v>1.0322162628114335</v>
      </c>
      <c r="G12" s="330">
        <f>E12/E5*100</f>
        <v>0.9486083093293064</v>
      </c>
      <c r="H12" s="338"/>
      <c r="I12" s="338"/>
      <c r="J12" s="338"/>
      <c r="K12" s="338"/>
      <c r="L12" s="338"/>
    </row>
    <row r="13" spans="1:12" s="384" customFormat="1">
      <c r="A13" s="390" t="s">
        <v>566</v>
      </c>
      <c r="B13" s="391"/>
      <c r="C13" s="391"/>
      <c r="D13" s="391"/>
      <c r="E13" s="388">
        <v>143438</v>
      </c>
      <c r="F13" s="387"/>
      <c r="G13" s="387">
        <f>E13/E5*100</f>
        <v>4.6722916926576836</v>
      </c>
      <c r="H13" s="385"/>
      <c r="I13" s="385"/>
      <c r="J13" s="385"/>
      <c r="K13" s="385"/>
      <c r="L13" s="385"/>
    </row>
    <row r="14" spans="1:12" s="384" customFormat="1">
      <c r="A14" s="390" t="s">
        <v>567</v>
      </c>
      <c r="B14" s="391"/>
      <c r="C14" s="391"/>
      <c r="D14" s="391"/>
      <c r="E14" s="388">
        <v>105225</v>
      </c>
      <c r="F14" s="387"/>
      <c r="G14" s="387">
        <f>E14/E5*100</f>
        <v>3.4275568075398755</v>
      </c>
      <c r="H14" s="385"/>
      <c r="I14" s="385"/>
      <c r="J14" s="385"/>
      <c r="K14" s="385"/>
      <c r="L14" s="385"/>
    </row>
    <row r="15" spans="1:12">
      <c r="E15" s="338"/>
      <c r="F15" s="338"/>
      <c r="G15" s="338"/>
      <c r="H15" s="338"/>
      <c r="I15" s="338"/>
      <c r="J15" s="338"/>
      <c r="K15" s="338"/>
      <c r="L15" s="338"/>
    </row>
    <row r="16" spans="1:12">
      <c r="E16" s="338"/>
      <c r="F16" s="338"/>
      <c r="G16" s="338"/>
      <c r="H16" s="338"/>
      <c r="I16" s="338"/>
      <c r="J16" s="338"/>
      <c r="K16" s="338"/>
      <c r="L16" s="338"/>
    </row>
    <row r="17" spans="1:12">
      <c r="E17" s="338"/>
      <c r="F17" s="338"/>
      <c r="G17" s="338"/>
      <c r="H17" s="338"/>
      <c r="I17" s="338"/>
      <c r="J17" s="338"/>
      <c r="K17" s="338"/>
      <c r="L17" s="338"/>
    </row>
    <row r="18" spans="1:12">
      <c r="E18" s="338"/>
      <c r="F18" s="338"/>
      <c r="G18" s="338"/>
      <c r="H18" s="338"/>
      <c r="I18" s="338"/>
      <c r="J18" s="338"/>
      <c r="K18" s="338"/>
      <c r="L18" s="338"/>
    </row>
    <row r="19" spans="1:12" ht="45">
      <c r="A19" s="462" t="s">
        <v>576</v>
      </c>
      <c r="B19" s="462"/>
      <c r="C19" s="462"/>
      <c r="D19" s="462"/>
      <c r="E19" s="462"/>
      <c r="F19" s="387">
        <v>2921072</v>
      </c>
      <c r="G19" s="392" t="s">
        <v>575</v>
      </c>
      <c r="H19" s="338"/>
      <c r="I19" s="338"/>
      <c r="J19" s="338"/>
      <c r="K19" s="338"/>
      <c r="L19" s="338"/>
    </row>
    <row r="20" spans="1:12">
      <c r="A20" s="461" t="s">
        <v>552</v>
      </c>
      <c r="B20" s="461"/>
      <c r="C20" s="461"/>
      <c r="D20" s="461"/>
      <c r="E20" s="461"/>
      <c r="F20" s="330">
        <v>985847</v>
      </c>
      <c r="G20" s="330">
        <f>F20/F19*100</f>
        <v>33.749493336692829</v>
      </c>
      <c r="H20" s="338"/>
      <c r="I20" s="338"/>
      <c r="J20" s="338"/>
      <c r="K20" s="338"/>
      <c r="L20" s="338"/>
    </row>
    <row r="21" spans="1:12">
      <c r="A21" s="461" t="s">
        <v>553</v>
      </c>
      <c r="B21" s="461"/>
      <c r="C21" s="461"/>
      <c r="D21" s="461"/>
      <c r="E21" s="461"/>
      <c r="F21" s="330">
        <f>SUM(F22:F27)</f>
        <v>711971</v>
      </c>
      <c r="G21" s="330">
        <f>F21/F19*100</f>
        <v>24.373620369508181</v>
      </c>
      <c r="H21" s="338">
        <f>SUM(G20:G21)</f>
        <v>58.123113706201011</v>
      </c>
      <c r="I21" s="338"/>
      <c r="J21" s="338"/>
      <c r="K21" s="338"/>
      <c r="L21" s="338"/>
    </row>
    <row r="22" spans="1:12">
      <c r="A22" s="461" t="s">
        <v>554</v>
      </c>
      <c r="B22" s="461"/>
      <c r="C22" s="461"/>
      <c r="D22" s="461"/>
      <c r="E22" s="461"/>
      <c r="F22" s="330">
        <v>189018</v>
      </c>
      <c r="G22" s="330"/>
      <c r="H22" s="338"/>
      <c r="I22" s="338"/>
      <c r="J22" s="338"/>
      <c r="K22" s="338"/>
      <c r="L22" s="338"/>
    </row>
    <row r="23" spans="1:12">
      <c r="A23" s="461" t="s">
        <v>555</v>
      </c>
      <c r="B23" s="461"/>
      <c r="C23" s="461"/>
      <c r="D23" s="461"/>
      <c r="E23" s="461"/>
      <c r="F23" s="330">
        <v>10709</v>
      </c>
      <c r="G23" s="330"/>
      <c r="H23" s="338"/>
      <c r="I23" s="338"/>
      <c r="J23" s="338"/>
      <c r="K23" s="338"/>
      <c r="L23" s="338"/>
    </row>
    <row r="24" spans="1:12">
      <c r="A24" s="461" t="s">
        <v>556</v>
      </c>
      <c r="B24" s="461"/>
      <c r="C24" s="461"/>
      <c r="D24" s="461"/>
      <c r="E24" s="461"/>
      <c r="F24" s="330">
        <v>54457</v>
      </c>
      <c r="G24" s="330"/>
      <c r="H24" s="338"/>
      <c r="I24" s="338"/>
      <c r="J24" s="338"/>
      <c r="K24" s="338"/>
      <c r="L24" s="338"/>
    </row>
    <row r="25" spans="1:12">
      <c r="A25" s="461" t="s">
        <v>557</v>
      </c>
      <c r="B25" s="461"/>
      <c r="C25" s="461"/>
      <c r="D25" s="461"/>
      <c r="E25" s="461"/>
      <c r="F25" s="330">
        <v>98384</v>
      </c>
      <c r="G25" s="330"/>
      <c r="H25" s="338"/>
      <c r="I25" s="338"/>
      <c r="J25" s="338"/>
      <c r="K25" s="338"/>
      <c r="L25" s="338"/>
    </row>
    <row r="26" spans="1:12">
      <c r="A26" s="461" t="s">
        <v>564</v>
      </c>
      <c r="B26" s="461"/>
      <c r="C26" s="461"/>
      <c r="D26" s="461"/>
      <c r="E26" s="461"/>
      <c r="F26" s="330">
        <v>47250</v>
      </c>
      <c r="G26" s="330"/>
      <c r="H26" s="338"/>
      <c r="I26" s="338"/>
      <c r="J26" s="338"/>
      <c r="K26" s="338"/>
      <c r="L26" s="338"/>
    </row>
    <row r="27" spans="1:12">
      <c r="A27" s="461" t="s">
        <v>558</v>
      </c>
      <c r="B27" s="461"/>
      <c r="C27" s="461"/>
      <c r="D27" s="461"/>
      <c r="E27" s="461"/>
      <c r="F27" s="330">
        <v>312153</v>
      </c>
      <c r="G27" s="330"/>
      <c r="H27" s="338"/>
      <c r="I27" s="338"/>
      <c r="J27" s="338"/>
      <c r="K27" s="338"/>
      <c r="L27" s="338"/>
    </row>
    <row r="28" spans="1:12">
      <c r="A28" s="461" t="s">
        <v>562</v>
      </c>
      <c r="B28" s="461"/>
      <c r="C28" s="461"/>
      <c r="D28" s="461"/>
      <c r="E28" s="461"/>
      <c r="F28" s="330">
        <v>632201</v>
      </c>
      <c r="G28" s="330">
        <f>F28/F19*100</f>
        <v>21.642773611879473</v>
      </c>
      <c r="H28" s="338"/>
      <c r="I28" s="338"/>
      <c r="J28" s="338"/>
      <c r="K28" s="338"/>
      <c r="L28" s="338"/>
    </row>
    <row r="29" spans="1:12">
      <c r="A29" s="461" t="s">
        <v>559</v>
      </c>
      <c r="B29" s="461"/>
      <c r="C29" s="461"/>
      <c r="D29" s="461"/>
      <c r="E29" s="461"/>
      <c r="F29" s="330">
        <v>93393</v>
      </c>
      <c r="G29" s="330">
        <f>F29/F19*100</f>
        <v>3.1972166382752629</v>
      </c>
      <c r="H29" s="338"/>
      <c r="I29" s="338"/>
      <c r="J29" s="338"/>
      <c r="K29" s="338"/>
      <c r="L29" s="338"/>
    </row>
    <row r="30" spans="1:12">
      <c r="A30" s="461" t="s">
        <v>560</v>
      </c>
      <c r="B30" s="461"/>
      <c r="C30" s="461"/>
      <c r="D30" s="461"/>
      <c r="E30" s="461"/>
      <c r="F30" s="330">
        <v>228680</v>
      </c>
      <c r="G30" s="330">
        <f>F30/F19*100</f>
        <v>7.8286327759124044</v>
      </c>
      <c r="H30" s="338"/>
      <c r="I30" s="338"/>
      <c r="J30" s="338"/>
      <c r="K30" s="338"/>
      <c r="L30" s="338"/>
    </row>
    <row r="31" spans="1:12">
      <c r="A31" s="461" t="s">
        <v>561</v>
      </c>
      <c r="B31" s="461"/>
      <c r="C31" s="461"/>
      <c r="D31" s="461"/>
      <c r="E31" s="461"/>
      <c r="F31" s="330">
        <v>50842</v>
      </c>
      <c r="G31" s="330">
        <f>F31/F19*100</f>
        <v>1.7405253961559317</v>
      </c>
      <c r="H31" s="338"/>
      <c r="I31" s="338"/>
      <c r="J31" s="338"/>
      <c r="K31" s="338"/>
      <c r="L31" s="338"/>
    </row>
    <row r="32" spans="1:12">
      <c r="A32" s="461" t="s">
        <v>563</v>
      </c>
      <c r="B32" s="461"/>
      <c r="C32" s="461"/>
      <c r="D32" s="461"/>
      <c r="E32" s="461"/>
      <c r="F32" s="330">
        <v>105225</v>
      </c>
      <c r="G32" s="330">
        <f>F32/F19*100</f>
        <v>3.6022734119528721</v>
      </c>
      <c r="H32" s="338"/>
      <c r="I32" s="338"/>
      <c r="J32" s="338"/>
      <c r="K32" s="338"/>
      <c r="L32" s="338"/>
    </row>
    <row r="33" spans="1:12">
      <c r="A33" s="393"/>
      <c r="B33" s="393"/>
      <c r="C33" s="393"/>
      <c r="D33" s="393"/>
      <c r="E33" s="330"/>
      <c r="F33" s="330">
        <f>SUM(F20+F21+F28+F29+F30+F31+F32)</f>
        <v>2808159</v>
      </c>
      <c r="G33" s="330">
        <f>SUM(G20:G32)</f>
        <v>96.134535540376959</v>
      </c>
      <c r="H33" s="338"/>
      <c r="I33" s="338"/>
      <c r="J33" s="338"/>
      <c r="K33" s="338"/>
      <c r="L33" s="338"/>
    </row>
    <row r="34" spans="1:12">
      <c r="E34" s="338"/>
      <c r="F34" s="338"/>
      <c r="G34" s="338"/>
      <c r="H34" s="338"/>
      <c r="I34" s="338"/>
      <c r="J34" s="338"/>
      <c r="K34" s="338"/>
      <c r="L34" s="338"/>
    </row>
    <row r="35" spans="1:12">
      <c r="E35" s="338"/>
      <c r="F35" s="338"/>
      <c r="G35" s="338"/>
      <c r="H35" s="338"/>
      <c r="I35" s="338"/>
      <c r="J35" s="338"/>
      <c r="K35" s="338"/>
      <c r="L35" s="338"/>
    </row>
    <row r="36" spans="1:12">
      <c r="E36" s="338"/>
      <c r="F36" s="338"/>
      <c r="G36" s="338"/>
      <c r="H36" s="338"/>
      <c r="I36" s="338"/>
      <c r="J36" s="338"/>
      <c r="K36" s="338"/>
      <c r="L36" s="338"/>
    </row>
    <row r="37" spans="1:12">
      <c r="E37" s="338"/>
      <c r="F37" s="338"/>
      <c r="G37" s="338"/>
      <c r="H37" s="338"/>
      <c r="I37" s="338"/>
      <c r="J37" s="338"/>
      <c r="K37" s="338"/>
      <c r="L37" s="338"/>
    </row>
    <row r="38" spans="1:12">
      <c r="E38" s="338"/>
      <c r="F38" s="338"/>
      <c r="G38" s="338"/>
      <c r="H38" s="338"/>
      <c r="I38" s="338"/>
      <c r="J38" s="338"/>
      <c r="K38" s="338"/>
      <c r="L38" s="338"/>
    </row>
    <row r="39" spans="1:12">
      <c r="E39" s="338"/>
      <c r="F39" s="338"/>
      <c r="G39" s="338"/>
      <c r="H39" s="338"/>
      <c r="I39" s="338"/>
      <c r="J39" s="338"/>
      <c r="K39" s="338"/>
      <c r="L39" s="338"/>
    </row>
    <row r="40" spans="1:12">
      <c r="E40" s="338"/>
      <c r="F40" s="338"/>
      <c r="G40" s="338"/>
      <c r="H40" s="338"/>
      <c r="I40" s="338"/>
      <c r="J40" s="338"/>
      <c r="K40" s="338"/>
      <c r="L40" s="338"/>
    </row>
    <row r="41" spans="1:12">
      <c r="E41" s="338"/>
      <c r="F41" s="338"/>
      <c r="G41" s="338"/>
      <c r="H41" s="338"/>
      <c r="I41" s="338"/>
      <c r="J41" s="338"/>
      <c r="K41" s="338"/>
      <c r="L41" s="338"/>
    </row>
    <row r="42" spans="1:12">
      <c r="E42" s="338"/>
      <c r="F42" s="338"/>
      <c r="G42" s="338"/>
      <c r="H42" s="338"/>
      <c r="I42" s="338"/>
      <c r="J42" s="338"/>
      <c r="K42" s="338"/>
      <c r="L42" s="338"/>
    </row>
    <row r="43" spans="1:12">
      <c r="E43" s="338"/>
      <c r="F43" s="338"/>
      <c r="G43" s="338"/>
      <c r="H43" s="338"/>
      <c r="I43" s="338"/>
      <c r="J43" s="338"/>
      <c r="K43" s="338"/>
      <c r="L43" s="338"/>
    </row>
    <row r="44" spans="1:12">
      <c r="E44" s="338"/>
      <c r="F44" s="338"/>
      <c r="G44" s="338"/>
      <c r="H44" s="338"/>
      <c r="I44" s="338"/>
      <c r="J44" s="338"/>
      <c r="K44" s="338"/>
      <c r="L44" s="338"/>
    </row>
    <row r="45" spans="1:12">
      <c r="E45" s="338"/>
      <c r="F45" s="338"/>
      <c r="G45" s="338"/>
      <c r="H45" s="338"/>
      <c r="I45" s="338"/>
      <c r="J45" s="338"/>
      <c r="K45" s="338"/>
      <c r="L45" s="338"/>
    </row>
    <row r="46" spans="1:12">
      <c r="E46" s="338"/>
      <c r="F46" s="338"/>
      <c r="G46" s="338"/>
      <c r="H46" s="338"/>
      <c r="I46" s="338"/>
      <c r="J46" s="338"/>
      <c r="K46" s="338"/>
      <c r="L46" s="338"/>
    </row>
    <row r="47" spans="1:12">
      <c r="E47" s="338"/>
      <c r="F47" s="338"/>
      <c r="G47" s="338"/>
      <c r="H47" s="338"/>
      <c r="I47" s="338"/>
      <c r="J47" s="338"/>
      <c r="K47" s="338"/>
      <c r="L47" s="338"/>
    </row>
    <row r="48" spans="1:12">
      <c r="E48" s="338"/>
      <c r="F48" s="338"/>
      <c r="G48" s="338"/>
      <c r="H48" s="338"/>
      <c r="I48" s="338"/>
      <c r="J48" s="338"/>
      <c r="K48" s="338"/>
      <c r="L48" s="338"/>
    </row>
    <row r="49" spans="5:12">
      <c r="E49" s="338"/>
      <c r="F49" s="338"/>
      <c r="G49" s="338"/>
      <c r="H49" s="338"/>
      <c r="I49" s="338"/>
      <c r="J49" s="338"/>
      <c r="K49" s="338"/>
      <c r="L49" s="338"/>
    </row>
    <row r="50" spans="5:12">
      <c r="E50" s="338"/>
      <c r="F50" s="338"/>
      <c r="G50" s="338"/>
      <c r="H50" s="338"/>
      <c r="I50" s="338"/>
      <c r="J50" s="338"/>
      <c r="K50" s="338"/>
      <c r="L50" s="338"/>
    </row>
    <row r="51" spans="5:12">
      <c r="E51" s="338"/>
      <c r="F51" s="338"/>
      <c r="G51" s="338"/>
      <c r="H51" s="338"/>
      <c r="I51" s="338"/>
      <c r="J51" s="338"/>
      <c r="K51" s="338"/>
      <c r="L51" s="338"/>
    </row>
    <row r="52" spans="5:12">
      <c r="E52" s="338"/>
      <c r="F52" s="338"/>
      <c r="G52" s="338"/>
      <c r="H52" s="338"/>
      <c r="I52" s="338"/>
      <c r="J52" s="338"/>
      <c r="K52" s="338"/>
      <c r="L52" s="338"/>
    </row>
    <row r="53" spans="5:12">
      <c r="E53" s="338"/>
      <c r="F53" s="338"/>
      <c r="G53" s="338"/>
      <c r="H53" s="338"/>
      <c r="I53" s="338"/>
      <c r="J53" s="338"/>
      <c r="K53" s="338"/>
      <c r="L53" s="338"/>
    </row>
    <row r="54" spans="5:12">
      <c r="E54" s="338"/>
      <c r="F54" s="338"/>
      <c r="G54" s="338"/>
      <c r="H54" s="338"/>
      <c r="I54" s="338"/>
      <c r="J54" s="338"/>
      <c r="K54" s="338"/>
      <c r="L54" s="338"/>
    </row>
    <row r="55" spans="5:12">
      <c r="E55" s="338"/>
      <c r="F55" s="338"/>
      <c r="G55" s="338"/>
      <c r="H55" s="338"/>
      <c r="I55" s="338"/>
      <c r="J55" s="338"/>
      <c r="K55" s="338"/>
      <c r="L55" s="338"/>
    </row>
    <row r="56" spans="5:12">
      <c r="E56" s="338"/>
      <c r="F56" s="338"/>
      <c r="G56" s="338"/>
      <c r="H56" s="338"/>
      <c r="I56" s="338"/>
      <c r="J56" s="338"/>
      <c r="K56" s="338"/>
      <c r="L56" s="338"/>
    </row>
    <row r="57" spans="5:12">
      <c r="E57" s="338"/>
      <c r="F57" s="338"/>
      <c r="G57" s="338"/>
      <c r="H57" s="338"/>
      <c r="I57" s="338"/>
      <c r="J57" s="338"/>
      <c r="K57" s="338"/>
      <c r="L57" s="338"/>
    </row>
    <row r="58" spans="5:12">
      <c r="E58" s="338"/>
      <c r="F58" s="338"/>
      <c r="G58" s="338"/>
      <c r="H58" s="338"/>
      <c r="I58" s="338"/>
      <c r="J58" s="338"/>
      <c r="K58" s="338"/>
      <c r="L58" s="338"/>
    </row>
    <row r="59" spans="5:12">
      <c r="E59" s="338"/>
      <c r="F59" s="338"/>
      <c r="G59" s="338"/>
      <c r="H59" s="338"/>
      <c r="I59" s="338"/>
      <c r="J59" s="338"/>
      <c r="K59" s="338"/>
      <c r="L59" s="338"/>
    </row>
    <row r="60" spans="5:12">
      <c r="E60" s="338"/>
      <c r="F60" s="338"/>
      <c r="G60" s="338"/>
      <c r="H60" s="338"/>
      <c r="I60" s="338"/>
      <c r="J60" s="338"/>
      <c r="K60" s="338"/>
      <c r="L60" s="338"/>
    </row>
    <row r="61" spans="5:12">
      <c r="E61" s="338"/>
      <c r="F61" s="338"/>
      <c r="G61" s="338"/>
      <c r="H61" s="338"/>
      <c r="I61" s="338"/>
      <c r="J61" s="338"/>
      <c r="K61" s="338"/>
      <c r="L61" s="338"/>
    </row>
    <row r="62" spans="5:12">
      <c r="E62" s="338"/>
      <c r="F62" s="338"/>
      <c r="G62" s="338"/>
      <c r="H62" s="338"/>
      <c r="I62" s="338"/>
      <c r="J62" s="338"/>
      <c r="K62" s="338"/>
      <c r="L62" s="338"/>
    </row>
    <row r="63" spans="5:12">
      <c r="E63" s="338"/>
      <c r="F63" s="338"/>
      <c r="G63" s="338"/>
      <c r="H63" s="338"/>
      <c r="I63" s="338"/>
      <c r="J63" s="338"/>
      <c r="K63" s="338"/>
      <c r="L63" s="338"/>
    </row>
  </sheetData>
  <mergeCells count="22">
    <mergeCell ref="A29:E29"/>
    <mergeCell ref="A30:E30"/>
    <mergeCell ref="A31:E31"/>
    <mergeCell ref="A32:E32"/>
    <mergeCell ref="A23:E23"/>
    <mergeCell ref="A24:E24"/>
    <mergeCell ref="A25:E25"/>
    <mergeCell ref="A26:E26"/>
    <mergeCell ref="A27:E27"/>
    <mergeCell ref="A28:E28"/>
    <mergeCell ref="A22:E22"/>
    <mergeCell ref="A5:D5"/>
    <mergeCell ref="A6:D6"/>
    <mergeCell ref="A7:D7"/>
    <mergeCell ref="A8:D8"/>
    <mergeCell ref="A9:D9"/>
    <mergeCell ref="A10:D10"/>
    <mergeCell ref="A11:D11"/>
    <mergeCell ref="A12:D12"/>
    <mergeCell ref="A19:E19"/>
    <mergeCell ref="A20:E20"/>
    <mergeCell ref="A21:E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workbookViewId="0">
      <selection activeCell="U12" sqref="U12"/>
    </sheetView>
  </sheetViews>
  <sheetFormatPr defaultRowHeight="15"/>
  <cols>
    <col min="21" max="21" width="10.140625" style="384" bestFit="1" customWidth="1"/>
  </cols>
  <sheetData>
    <row r="1" spans="1:23">
      <c r="A1" s="384">
        <v>321</v>
      </c>
      <c r="U1" s="385">
        <f>SUM(U2:U4)</f>
        <v>16897</v>
      </c>
    </row>
    <row r="2" spans="1:23">
      <c r="A2">
        <v>3211</v>
      </c>
      <c r="C2">
        <v>3792</v>
      </c>
      <c r="D2">
        <v>328</v>
      </c>
      <c r="E2">
        <v>4262</v>
      </c>
      <c r="U2" s="385">
        <f t="shared" ref="U2:U7" si="0">SUM(C2:T2)</f>
        <v>8382</v>
      </c>
    </row>
    <row r="3" spans="1:23">
      <c r="A3">
        <v>3212</v>
      </c>
      <c r="C3">
        <v>5902</v>
      </c>
      <c r="U3" s="385">
        <f t="shared" si="0"/>
        <v>5902</v>
      </c>
    </row>
    <row r="4" spans="1:23">
      <c r="A4">
        <v>3213</v>
      </c>
      <c r="C4">
        <v>2613</v>
      </c>
      <c r="U4" s="385">
        <f t="shared" si="0"/>
        <v>2613</v>
      </c>
    </row>
    <row r="5" spans="1:23">
      <c r="U5" s="385"/>
    </row>
    <row r="6" spans="1:23">
      <c r="A6" s="384">
        <v>322</v>
      </c>
      <c r="U6" s="385">
        <f>SUM(U7:U10)</f>
        <v>373740</v>
      </c>
    </row>
    <row r="7" spans="1:23">
      <c r="A7">
        <v>3221</v>
      </c>
      <c r="C7">
        <v>9319</v>
      </c>
      <c r="D7">
        <v>1175</v>
      </c>
      <c r="E7">
        <v>2640</v>
      </c>
      <c r="F7">
        <v>277</v>
      </c>
      <c r="U7" s="385">
        <f t="shared" si="0"/>
        <v>13411</v>
      </c>
    </row>
    <row r="8" spans="1:23">
      <c r="A8">
        <v>3223</v>
      </c>
      <c r="C8">
        <v>9360</v>
      </c>
      <c r="D8">
        <v>12530</v>
      </c>
      <c r="E8">
        <v>4070</v>
      </c>
      <c r="F8">
        <v>16856</v>
      </c>
      <c r="G8">
        <v>3984</v>
      </c>
      <c r="H8">
        <v>1040</v>
      </c>
      <c r="I8">
        <v>1392</v>
      </c>
      <c r="J8">
        <v>1569</v>
      </c>
      <c r="K8">
        <v>24444</v>
      </c>
      <c r="L8">
        <v>14104</v>
      </c>
      <c r="M8">
        <v>16228</v>
      </c>
      <c r="N8">
        <v>11148</v>
      </c>
      <c r="O8">
        <v>8429</v>
      </c>
      <c r="P8">
        <v>39243</v>
      </c>
      <c r="Q8">
        <v>535</v>
      </c>
      <c r="R8">
        <v>98384</v>
      </c>
      <c r="S8">
        <v>11541</v>
      </c>
      <c r="T8">
        <v>3039</v>
      </c>
      <c r="U8" s="385">
        <f>SUM(C8:T8)</f>
        <v>277896</v>
      </c>
    </row>
    <row r="9" spans="1:23">
      <c r="A9">
        <v>3224</v>
      </c>
      <c r="C9">
        <v>4095</v>
      </c>
      <c r="D9">
        <v>5885</v>
      </c>
      <c r="E9">
        <v>906</v>
      </c>
      <c r="F9">
        <v>2064</v>
      </c>
      <c r="G9">
        <v>993</v>
      </c>
      <c r="H9">
        <v>320</v>
      </c>
      <c r="I9">
        <v>6267</v>
      </c>
      <c r="J9">
        <v>25508</v>
      </c>
      <c r="K9">
        <v>950</v>
      </c>
      <c r="L9">
        <v>2197</v>
      </c>
      <c r="M9">
        <v>12861</v>
      </c>
      <c r="U9" s="385">
        <f>SUM(C9:T9)</f>
        <v>62046</v>
      </c>
    </row>
    <row r="10" spans="1:23">
      <c r="A10">
        <v>3225</v>
      </c>
      <c r="C10">
        <v>3161</v>
      </c>
      <c r="D10">
        <v>2700</v>
      </c>
      <c r="E10">
        <v>275</v>
      </c>
      <c r="F10">
        <v>580</v>
      </c>
      <c r="G10">
        <v>1530</v>
      </c>
      <c r="H10">
        <v>12141</v>
      </c>
      <c r="U10" s="385">
        <f>SUM(C10:T10)</f>
        <v>20387</v>
      </c>
    </row>
    <row r="11" spans="1:23">
      <c r="U11" s="385"/>
    </row>
    <row r="12" spans="1:23">
      <c r="A12" s="384">
        <v>323</v>
      </c>
      <c r="U12" s="385">
        <f>SUM(U13:U19)</f>
        <v>236605</v>
      </c>
      <c r="V12">
        <v>-237424</v>
      </c>
      <c r="W12" s="338">
        <f>SUM(U12:V12)</f>
        <v>-819</v>
      </c>
    </row>
    <row r="13" spans="1:23">
      <c r="A13">
        <v>3231</v>
      </c>
      <c r="C13">
        <v>12463</v>
      </c>
      <c r="D13">
        <v>6003</v>
      </c>
      <c r="E13">
        <v>671</v>
      </c>
      <c r="F13">
        <v>2409</v>
      </c>
      <c r="U13" s="385">
        <f t="shared" ref="U13:U29" si="1">SUM(C13:T13)</f>
        <v>21546</v>
      </c>
    </row>
    <row r="14" spans="1:23">
      <c r="A14">
        <v>3232</v>
      </c>
      <c r="C14">
        <v>3388</v>
      </c>
      <c r="D14">
        <v>3066</v>
      </c>
      <c r="E14">
        <v>375</v>
      </c>
      <c r="F14">
        <v>42512</v>
      </c>
      <c r="G14">
        <v>25975</v>
      </c>
      <c r="H14">
        <v>1330</v>
      </c>
      <c r="I14">
        <v>13860</v>
      </c>
      <c r="J14">
        <v>7569</v>
      </c>
      <c r="U14" s="385">
        <f t="shared" si="1"/>
        <v>98075</v>
      </c>
    </row>
    <row r="15" spans="1:23">
      <c r="A15">
        <v>3233</v>
      </c>
      <c r="C15">
        <v>1900</v>
      </c>
      <c r="D15">
        <v>2760</v>
      </c>
      <c r="E15">
        <v>1651</v>
      </c>
      <c r="U15" s="385">
        <f t="shared" si="1"/>
        <v>6311</v>
      </c>
    </row>
    <row r="16" spans="1:23">
      <c r="A16">
        <v>3234</v>
      </c>
      <c r="C16">
        <v>2577</v>
      </c>
      <c r="D16">
        <v>1137</v>
      </c>
      <c r="E16">
        <v>47250</v>
      </c>
      <c r="F16">
        <v>3206</v>
      </c>
      <c r="G16">
        <v>10034</v>
      </c>
      <c r="H16">
        <v>1934</v>
      </c>
      <c r="U16" s="385">
        <f t="shared" si="1"/>
        <v>66138</v>
      </c>
    </row>
    <row r="17" spans="1:23">
      <c r="A17">
        <v>3237</v>
      </c>
      <c r="C17">
        <v>21758</v>
      </c>
      <c r="U17" s="385">
        <f t="shared" si="1"/>
        <v>21758</v>
      </c>
    </row>
    <row r="18" spans="1:23">
      <c r="A18">
        <v>3238</v>
      </c>
      <c r="C18">
        <v>13350</v>
      </c>
      <c r="U18" s="385">
        <f t="shared" si="1"/>
        <v>13350</v>
      </c>
    </row>
    <row r="19" spans="1:23">
      <c r="A19">
        <v>3239</v>
      </c>
      <c r="C19">
        <v>120</v>
      </c>
      <c r="D19">
        <v>4618</v>
      </c>
      <c r="E19">
        <v>1861</v>
      </c>
      <c r="F19">
        <v>2828</v>
      </c>
      <c r="U19" s="385">
        <f t="shared" si="1"/>
        <v>9427</v>
      </c>
    </row>
    <row r="20" spans="1:23">
      <c r="U20" s="385"/>
    </row>
    <row r="21" spans="1:23">
      <c r="A21" s="384">
        <v>329</v>
      </c>
      <c r="U21" s="385">
        <f>SUM(U22:U26)</f>
        <v>147013</v>
      </c>
      <c r="V21">
        <v>-149442</v>
      </c>
      <c r="W21" s="338">
        <f>SUM(U21:V21)</f>
        <v>-2429</v>
      </c>
    </row>
    <row r="22" spans="1:23">
      <c r="A22">
        <v>3291</v>
      </c>
      <c r="C22">
        <v>14823</v>
      </c>
      <c r="U22" s="385">
        <f t="shared" si="1"/>
        <v>14823</v>
      </c>
    </row>
    <row r="23" spans="1:23">
      <c r="A23">
        <v>3292</v>
      </c>
      <c r="C23">
        <v>4641</v>
      </c>
      <c r="D23">
        <v>5272</v>
      </c>
      <c r="E23">
        <v>1473</v>
      </c>
      <c r="U23" s="385">
        <f t="shared" si="1"/>
        <v>11386</v>
      </c>
    </row>
    <row r="24" spans="1:23">
      <c r="A24">
        <v>3293</v>
      </c>
      <c r="C24">
        <v>12904</v>
      </c>
      <c r="U24" s="385">
        <f t="shared" si="1"/>
        <v>12904</v>
      </c>
    </row>
    <row r="25" spans="1:23">
      <c r="A25">
        <v>3294</v>
      </c>
      <c r="C25">
        <v>640</v>
      </c>
      <c r="U25" s="385">
        <f t="shared" si="1"/>
        <v>640</v>
      </c>
    </row>
    <row r="26" spans="1:23">
      <c r="A26">
        <v>3299</v>
      </c>
      <c r="C26">
        <v>1920</v>
      </c>
      <c r="D26">
        <v>11202</v>
      </c>
      <c r="E26">
        <v>2503</v>
      </c>
      <c r="F26">
        <v>6000</v>
      </c>
      <c r="G26">
        <v>1048</v>
      </c>
      <c r="H26">
        <v>2991</v>
      </c>
      <c r="I26">
        <v>10040</v>
      </c>
      <c r="J26">
        <v>4382</v>
      </c>
      <c r="K26">
        <v>750</v>
      </c>
      <c r="L26">
        <v>20</v>
      </c>
      <c r="M26">
        <v>1390</v>
      </c>
      <c r="N26">
        <v>12500</v>
      </c>
      <c r="O26">
        <v>16500</v>
      </c>
      <c r="P26">
        <v>23821</v>
      </c>
      <c r="Q26">
        <v>5000</v>
      </c>
      <c r="R26">
        <v>4000</v>
      </c>
      <c r="S26">
        <v>3193</v>
      </c>
      <c r="U26" s="385">
        <f t="shared" si="1"/>
        <v>107260</v>
      </c>
    </row>
    <row r="27" spans="1:23">
      <c r="U27" s="385"/>
    </row>
    <row r="28" spans="1:23">
      <c r="A28" s="384">
        <v>3811</v>
      </c>
      <c r="C28">
        <v>3707</v>
      </c>
      <c r="D28">
        <v>47594</v>
      </c>
      <c r="E28">
        <v>10000</v>
      </c>
      <c r="F28">
        <v>2000</v>
      </c>
      <c r="G28">
        <v>9796</v>
      </c>
      <c r="H28">
        <v>3000</v>
      </c>
      <c r="I28">
        <v>9136</v>
      </c>
      <c r="J28">
        <v>9713</v>
      </c>
      <c r="K28">
        <v>5000</v>
      </c>
      <c r="L28">
        <v>7550</v>
      </c>
      <c r="M28">
        <v>61246</v>
      </c>
      <c r="N28">
        <v>8158</v>
      </c>
      <c r="O28">
        <v>30000</v>
      </c>
      <c r="U28" s="385">
        <f t="shared" si="1"/>
        <v>206900</v>
      </c>
    </row>
    <row r="29" spans="1:23">
      <c r="A29" s="384">
        <v>4214</v>
      </c>
      <c r="C29">
        <v>187459</v>
      </c>
      <c r="D29">
        <v>78125</v>
      </c>
      <c r="E29">
        <v>240180</v>
      </c>
      <c r="F29">
        <v>262695</v>
      </c>
      <c r="G29">
        <v>120775</v>
      </c>
      <c r="U29" s="385">
        <f t="shared" si="1"/>
        <v>889234</v>
      </c>
    </row>
    <row r="30" spans="1:23">
      <c r="U30" s="385"/>
    </row>
    <row r="31" spans="1:23">
      <c r="U31" s="385"/>
    </row>
    <row r="32" spans="1:23">
      <c r="U32" s="385"/>
    </row>
    <row r="33" spans="21:21">
      <c r="U33" s="385"/>
    </row>
    <row r="34" spans="21:21">
      <c r="U34" s="385"/>
    </row>
    <row r="35" spans="21:21">
      <c r="U35" s="385"/>
    </row>
    <row r="36" spans="21:21">
      <c r="U36" s="385"/>
    </row>
    <row r="37" spans="21:21">
      <c r="U37" s="385"/>
    </row>
    <row r="38" spans="21:21">
      <c r="U38" s="385"/>
    </row>
    <row r="39" spans="21:21">
      <c r="U39" s="385"/>
    </row>
    <row r="40" spans="21:21">
      <c r="U40" s="385"/>
    </row>
    <row r="41" spans="21:21">
      <c r="U41" s="38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4"/>
  <sheetViews>
    <sheetView workbookViewId="0">
      <selection activeCell="C12" sqref="C12"/>
    </sheetView>
  </sheetViews>
  <sheetFormatPr defaultRowHeight="15"/>
  <cols>
    <col min="1" max="1" width="16.5703125" customWidth="1"/>
    <col min="2" max="2" width="14.140625" customWidth="1"/>
    <col min="3" max="3" width="16.85546875" customWidth="1"/>
    <col min="4" max="4" width="76.140625" customWidth="1"/>
  </cols>
  <sheetData>
    <row r="2" spans="1:4" ht="60">
      <c r="A2" s="402" t="s">
        <v>613</v>
      </c>
      <c r="B2" s="403" t="s">
        <v>616</v>
      </c>
      <c r="C2" s="402" t="s">
        <v>614</v>
      </c>
      <c r="D2" s="402" t="s">
        <v>615</v>
      </c>
    </row>
    <row r="3" spans="1:4">
      <c r="A3" s="330"/>
      <c r="B3" s="330">
        <v>1224</v>
      </c>
      <c r="C3" s="330"/>
      <c r="D3" s="393" t="s">
        <v>670</v>
      </c>
    </row>
    <row r="4" spans="1:4">
      <c r="A4" s="330">
        <v>81.75</v>
      </c>
      <c r="B4" s="330">
        <v>163.5</v>
      </c>
      <c r="C4" s="330"/>
      <c r="D4" s="393" t="s">
        <v>617</v>
      </c>
    </row>
    <row r="5" spans="1:4">
      <c r="A5" s="330">
        <v>1800</v>
      </c>
      <c r="B5" s="330">
        <v>3600</v>
      </c>
      <c r="C5" s="330"/>
      <c r="D5" s="393" t="s">
        <v>671</v>
      </c>
    </row>
    <row r="6" spans="1:4">
      <c r="A6" s="330">
        <v>500</v>
      </c>
      <c r="B6" s="330">
        <v>1300</v>
      </c>
      <c r="C6" s="330"/>
      <c r="D6" s="393" t="s">
        <v>672</v>
      </c>
    </row>
    <row r="7" spans="1:4">
      <c r="A7" s="330"/>
      <c r="B7" s="330"/>
      <c r="C7" s="330"/>
      <c r="D7" s="393"/>
    </row>
    <row r="8" spans="1:4">
      <c r="A8" s="330"/>
      <c r="B8" s="330"/>
      <c r="C8" s="330"/>
      <c r="D8" s="393"/>
    </row>
    <row r="9" spans="1:4">
      <c r="A9" s="330"/>
      <c r="B9" s="330"/>
      <c r="C9" s="330"/>
      <c r="D9" s="393"/>
    </row>
    <row r="10" spans="1:4">
      <c r="A10" s="330"/>
      <c r="B10" s="330"/>
      <c r="C10" s="330"/>
      <c r="D10" s="393"/>
    </row>
    <row r="11" spans="1:4">
      <c r="A11" s="330"/>
      <c r="B11" s="330"/>
      <c r="C11" s="330"/>
      <c r="D11" s="393"/>
    </row>
    <row r="12" spans="1:4">
      <c r="A12" s="330"/>
      <c r="B12" s="330"/>
      <c r="C12" s="330">
        <v>19625.87</v>
      </c>
      <c r="D12" s="393"/>
    </row>
    <row r="13" spans="1:4">
      <c r="A13" s="330">
        <f>SUM(A3:A12)</f>
        <v>2381.75</v>
      </c>
      <c r="B13" s="330">
        <f t="shared" ref="B13:C13" si="0">SUM(B3:B12)</f>
        <v>6287.5</v>
      </c>
      <c r="C13" s="330">
        <f t="shared" si="0"/>
        <v>19625.87</v>
      </c>
      <c r="D13" s="393" t="s">
        <v>528</v>
      </c>
    </row>
    <row r="14" spans="1:4">
      <c r="A14" s="338"/>
      <c r="B14" s="338"/>
      <c r="C14" s="338"/>
    </row>
    <row r="15" spans="1:4">
      <c r="A15" s="338"/>
      <c r="B15" s="338"/>
      <c r="C15" s="338">
        <f>SUM(A13:C13)</f>
        <v>28295.119999999999</v>
      </c>
    </row>
    <row r="16" spans="1:4">
      <c r="A16" s="338"/>
      <c r="B16" s="338"/>
      <c r="C16" s="338"/>
    </row>
    <row r="17" spans="1:3">
      <c r="A17" s="338"/>
      <c r="B17" s="338"/>
      <c r="C17" s="338"/>
    </row>
    <row r="18" spans="1:3">
      <c r="A18" s="338"/>
      <c r="B18" s="338"/>
      <c r="C18" s="338"/>
    </row>
    <row r="19" spans="1:3">
      <c r="A19" s="338"/>
      <c r="B19" s="338"/>
      <c r="C19" s="338"/>
    </row>
    <row r="20" spans="1:3">
      <c r="A20" s="338"/>
      <c r="B20" s="338"/>
      <c r="C20" s="338"/>
    </row>
    <row r="21" spans="1:3">
      <c r="A21" s="338"/>
      <c r="B21" s="338"/>
      <c r="C21" s="338"/>
    </row>
    <row r="22" spans="1:3">
      <c r="A22" s="338"/>
      <c r="B22" s="338"/>
      <c r="C22" s="338"/>
    </row>
    <row r="23" spans="1:3">
      <c r="A23" s="338"/>
      <c r="B23" s="338"/>
      <c r="C23" s="338"/>
    </row>
    <row r="24" spans="1:3">
      <c r="A24" s="338"/>
      <c r="B24" s="338"/>
      <c r="C24" s="338"/>
    </row>
    <row r="25" spans="1:3">
      <c r="A25" s="338"/>
      <c r="B25" s="338"/>
      <c r="C25" s="338"/>
    </row>
    <row r="26" spans="1:3">
      <c r="A26" s="338"/>
      <c r="B26" s="338"/>
      <c r="C26" s="338"/>
    </row>
    <row r="27" spans="1:3">
      <c r="A27" s="338"/>
      <c r="B27" s="338"/>
      <c r="C27" s="338"/>
    </row>
    <row r="28" spans="1:3">
      <c r="A28" s="338"/>
      <c r="B28" s="338"/>
      <c r="C28" s="338"/>
    </row>
    <row r="29" spans="1:3">
      <c r="A29" s="338"/>
      <c r="B29" s="338"/>
      <c r="C29" s="338"/>
    </row>
    <row r="30" spans="1:3">
      <c r="A30" s="338"/>
      <c r="B30" s="338"/>
      <c r="C30" s="338"/>
    </row>
    <row r="31" spans="1:3">
      <c r="A31" s="338"/>
      <c r="B31" s="338"/>
      <c r="C31" s="338"/>
    </row>
    <row r="32" spans="1:3">
      <c r="A32" s="338"/>
      <c r="B32" s="338"/>
      <c r="C32" s="338"/>
    </row>
    <row r="33" spans="1:3">
      <c r="A33" s="338"/>
      <c r="B33" s="338"/>
      <c r="C33" s="338"/>
    </row>
    <row r="34" spans="1:3">
      <c r="A34" s="338"/>
      <c r="B34" s="338"/>
      <c r="C34" s="338"/>
    </row>
    <row r="35" spans="1:3">
      <c r="A35" s="338"/>
      <c r="B35" s="338"/>
      <c r="C35" s="338"/>
    </row>
    <row r="36" spans="1:3">
      <c r="A36" s="338"/>
      <c r="B36" s="338"/>
      <c r="C36" s="338"/>
    </row>
    <row r="37" spans="1:3">
      <c r="A37" s="338"/>
      <c r="B37" s="338"/>
      <c r="C37" s="338"/>
    </row>
    <row r="38" spans="1:3">
      <c r="A38" s="338"/>
      <c r="B38" s="338"/>
      <c r="C38" s="338"/>
    </row>
    <row r="39" spans="1:3">
      <c r="A39" s="338"/>
      <c r="B39" s="338"/>
      <c r="C39" s="338"/>
    </row>
    <row r="40" spans="1:3">
      <c r="A40" s="338"/>
      <c r="B40" s="338"/>
      <c r="C40" s="338"/>
    </row>
    <row r="41" spans="1:3">
      <c r="A41" s="338"/>
      <c r="B41" s="338"/>
      <c r="C41" s="338"/>
    </row>
    <row r="42" spans="1:3">
      <c r="A42" s="338"/>
      <c r="B42" s="338"/>
      <c r="C42" s="338"/>
    </row>
    <row r="43" spans="1:3">
      <c r="A43" s="338"/>
      <c r="B43" s="338"/>
      <c r="C43" s="338"/>
    </row>
    <row r="44" spans="1:3">
      <c r="A44" s="338"/>
      <c r="B44" s="338"/>
      <c r="C44" s="338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7"/>
  <sheetViews>
    <sheetView workbookViewId="0">
      <selection activeCell="I9" sqref="I9"/>
    </sheetView>
  </sheetViews>
  <sheetFormatPr defaultRowHeight="15"/>
  <cols>
    <col min="1" max="1" width="12.42578125" customWidth="1"/>
    <col min="2" max="2" width="16.85546875" customWidth="1"/>
    <col min="3" max="3" width="16.28515625" customWidth="1"/>
    <col min="4" max="4" width="15.140625" customWidth="1"/>
    <col min="5" max="5" width="16.42578125" customWidth="1"/>
    <col min="6" max="7" width="16.85546875" customWidth="1"/>
    <col min="8" max="8" width="17.140625" customWidth="1"/>
  </cols>
  <sheetData>
    <row r="2" spans="1:9" ht="45">
      <c r="A2" s="404" t="s">
        <v>618</v>
      </c>
      <c r="B2" s="404" t="s">
        <v>619</v>
      </c>
      <c r="C2" s="404" t="s">
        <v>620</v>
      </c>
      <c r="D2" s="404" t="s">
        <v>621</v>
      </c>
      <c r="E2" s="404" t="s">
        <v>623</v>
      </c>
      <c r="F2" s="404" t="s">
        <v>622</v>
      </c>
      <c r="G2" s="404" t="s">
        <v>624</v>
      </c>
      <c r="H2" s="404" t="s">
        <v>614</v>
      </c>
    </row>
    <row r="3" spans="1:9">
      <c r="A3" s="330">
        <v>160</v>
      </c>
      <c r="B3" s="330">
        <v>62.5</v>
      </c>
      <c r="C3" s="330"/>
      <c r="D3" s="330">
        <v>8.5</v>
      </c>
      <c r="E3" s="330">
        <v>190.14</v>
      </c>
      <c r="F3" s="330">
        <v>200</v>
      </c>
      <c r="G3" s="330">
        <v>199.35</v>
      </c>
      <c r="H3" s="330">
        <v>5056.25</v>
      </c>
    </row>
    <row r="4" spans="1:9">
      <c r="A4" s="330">
        <v>160</v>
      </c>
      <c r="B4" s="330">
        <v>62.5</v>
      </c>
      <c r="C4" s="330"/>
      <c r="D4" s="330">
        <v>552.09</v>
      </c>
      <c r="E4" s="330">
        <v>1350</v>
      </c>
      <c r="F4" s="330">
        <v>200</v>
      </c>
      <c r="G4" s="330">
        <v>226.94</v>
      </c>
      <c r="H4" s="330"/>
    </row>
    <row r="5" spans="1:9">
      <c r="A5" s="330">
        <v>160</v>
      </c>
      <c r="B5" s="330">
        <v>62.5</v>
      </c>
      <c r="C5" s="330"/>
      <c r="D5" s="330">
        <v>19.350000000000001</v>
      </c>
      <c r="E5" s="330">
        <v>1248.06</v>
      </c>
      <c r="F5" s="330"/>
      <c r="G5" s="330"/>
      <c r="H5" s="330"/>
    </row>
    <row r="6" spans="1:9">
      <c r="A6" s="330">
        <v>160</v>
      </c>
      <c r="B6" s="330">
        <v>62.5</v>
      </c>
      <c r="C6" s="330"/>
      <c r="D6" s="330">
        <v>60.43</v>
      </c>
      <c r="E6" s="330"/>
      <c r="F6" s="330"/>
      <c r="G6" s="330"/>
      <c r="H6" s="330"/>
    </row>
    <row r="7" spans="1:9">
      <c r="A7" s="330">
        <v>160</v>
      </c>
      <c r="B7" s="330">
        <v>62.5</v>
      </c>
      <c r="C7" s="330"/>
      <c r="D7" s="330">
        <v>46.92</v>
      </c>
      <c r="E7" s="330"/>
      <c r="F7" s="330"/>
      <c r="G7" s="330"/>
      <c r="H7" s="330"/>
    </row>
    <row r="8" spans="1:9">
      <c r="A8" s="330">
        <v>160</v>
      </c>
      <c r="B8" s="330">
        <v>62.5</v>
      </c>
      <c r="C8" s="330"/>
      <c r="D8" s="330">
        <v>225.64</v>
      </c>
      <c r="E8" s="330"/>
      <c r="F8" s="330"/>
      <c r="G8" s="330"/>
      <c r="H8" s="330"/>
    </row>
    <row r="9" spans="1:9">
      <c r="A9" s="405">
        <f>SUM(A3:A8)</f>
        <v>960</v>
      </c>
      <c r="B9" s="405">
        <f t="shared" ref="B9:H9" si="0">SUM(B3:B8)</f>
        <v>375</v>
      </c>
      <c r="C9" s="405">
        <f t="shared" si="0"/>
        <v>0</v>
      </c>
      <c r="D9" s="405">
        <f t="shared" si="0"/>
        <v>912.93</v>
      </c>
      <c r="E9" s="405">
        <f t="shared" si="0"/>
        <v>2788.2</v>
      </c>
      <c r="F9" s="405">
        <f t="shared" si="0"/>
        <v>400</v>
      </c>
      <c r="G9" s="405">
        <f t="shared" si="0"/>
        <v>426.28999999999996</v>
      </c>
      <c r="H9" s="405">
        <f t="shared" si="0"/>
        <v>5056.25</v>
      </c>
      <c r="I9" s="338"/>
    </row>
    <row r="10" spans="1:9">
      <c r="A10" s="338"/>
      <c r="B10" s="338"/>
      <c r="C10" s="338"/>
      <c r="D10" s="338"/>
      <c r="E10" s="338"/>
      <c r="F10" s="338"/>
      <c r="G10" s="338"/>
      <c r="H10" s="338"/>
    </row>
    <row r="11" spans="1:9">
      <c r="A11" s="338"/>
      <c r="B11" s="338"/>
      <c r="C11" s="338"/>
      <c r="D11" s="338"/>
      <c r="E11" s="338"/>
      <c r="F11" s="338"/>
      <c r="G11" s="338"/>
      <c r="H11" s="338"/>
    </row>
    <row r="12" spans="1:9">
      <c r="A12" s="338"/>
      <c r="B12" s="338"/>
      <c r="C12" s="338"/>
      <c r="D12" s="338"/>
      <c r="E12" s="338"/>
      <c r="F12" s="338"/>
      <c r="G12" s="338"/>
      <c r="H12" s="338"/>
    </row>
    <row r="13" spans="1:9">
      <c r="A13" s="338"/>
      <c r="B13" s="338"/>
      <c r="C13" s="338"/>
      <c r="D13" s="338"/>
      <c r="E13" s="338"/>
      <c r="F13" s="338"/>
      <c r="G13" s="338"/>
      <c r="H13" s="338"/>
    </row>
    <row r="14" spans="1:9">
      <c r="A14" s="338"/>
      <c r="B14" s="338"/>
      <c r="C14" s="338"/>
      <c r="D14" s="338"/>
      <c r="E14" s="338"/>
      <c r="F14" s="338"/>
      <c r="G14" s="338"/>
      <c r="H14" s="338"/>
    </row>
    <row r="15" spans="1:9">
      <c r="A15" s="338"/>
      <c r="B15" s="338"/>
      <c r="C15" s="338"/>
      <c r="D15" s="338"/>
      <c r="E15" s="338"/>
      <c r="F15" s="338"/>
      <c r="G15" s="338"/>
      <c r="H15" s="338"/>
    </row>
    <row r="16" spans="1:9">
      <c r="A16" s="338"/>
      <c r="B16" s="338"/>
      <c r="C16" s="338"/>
      <c r="D16" s="338"/>
      <c r="E16" s="338"/>
      <c r="F16" s="338"/>
      <c r="G16" s="338"/>
      <c r="H16" s="338"/>
    </row>
    <row r="17" spans="1:8">
      <c r="A17" s="338"/>
      <c r="B17" s="338"/>
      <c r="C17" s="338"/>
      <c r="D17" s="338"/>
      <c r="E17" s="338"/>
      <c r="F17" s="338"/>
      <c r="G17" s="338"/>
      <c r="H17" s="338"/>
    </row>
    <row r="18" spans="1:8">
      <c r="A18" s="338"/>
      <c r="B18" s="338"/>
      <c r="C18" s="338"/>
      <c r="D18" s="338"/>
      <c r="E18" s="338"/>
      <c r="F18" s="338"/>
      <c r="G18" s="338"/>
      <c r="H18" s="338"/>
    </row>
    <row r="19" spans="1:8">
      <c r="A19" s="338"/>
      <c r="B19" s="338"/>
      <c r="C19" s="338"/>
      <c r="D19" s="338"/>
      <c r="E19" s="338"/>
      <c r="F19" s="338"/>
      <c r="G19" s="338"/>
      <c r="H19" s="338"/>
    </row>
    <row r="20" spans="1:8">
      <c r="A20" s="338"/>
      <c r="B20" s="338"/>
      <c r="C20" s="338"/>
      <c r="D20" s="338"/>
      <c r="E20" s="338"/>
      <c r="F20" s="338"/>
      <c r="G20" s="338"/>
      <c r="H20" s="338"/>
    </row>
    <row r="21" spans="1:8">
      <c r="A21" s="338"/>
      <c r="B21" s="338"/>
      <c r="C21" s="338"/>
      <c r="D21" s="338"/>
      <c r="E21" s="338"/>
      <c r="F21" s="338"/>
      <c r="G21" s="338"/>
      <c r="H21" s="338"/>
    </row>
    <row r="22" spans="1:8">
      <c r="A22" s="338"/>
      <c r="B22" s="338"/>
      <c r="C22" s="338"/>
      <c r="D22" s="338"/>
      <c r="E22" s="338"/>
      <c r="F22" s="338"/>
      <c r="G22" s="338"/>
      <c r="H22" s="338"/>
    </row>
    <row r="23" spans="1:8">
      <c r="A23" s="338"/>
      <c r="B23" s="338"/>
      <c r="C23" s="338"/>
      <c r="D23" s="338"/>
      <c r="E23" s="338"/>
      <c r="F23" s="338"/>
      <c r="G23" s="338"/>
      <c r="H23" s="338"/>
    </row>
    <row r="24" spans="1:8">
      <c r="A24" s="338"/>
      <c r="B24" s="338"/>
      <c r="C24" s="338"/>
      <c r="D24" s="338"/>
      <c r="E24" s="338"/>
      <c r="F24" s="338"/>
      <c r="G24" s="338"/>
      <c r="H24" s="338"/>
    </row>
    <row r="25" spans="1:8">
      <c r="A25" s="338"/>
      <c r="B25" s="338"/>
      <c r="C25" s="338"/>
      <c r="D25" s="338"/>
      <c r="E25" s="338"/>
      <c r="F25" s="338"/>
      <c r="G25" s="338"/>
      <c r="H25" s="338"/>
    </row>
    <row r="26" spans="1:8">
      <c r="A26" s="338"/>
      <c r="B26" s="338"/>
      <c r="C26" s="338"/>
      <c r="D26" s="338"/>
      <c r="E26" s="338"/>
      <c r="F26" s="338"/>
      <c r="G26" s="338"/>
      <c r="H26" s="338"/>
    </row>
    <row r="27" spans="1:8">
      <c r="A27" s="338"/>
      <c r="B27" s="338"/>
      <c r="C27" s="338"/>
      <c r="D27" s="338"/>
      <c r="E27" s="338"/>
      <c r="F27" s="338"/>
      <c r="G27" s="338"/>
      <c r="H27" s="338"/>
    </row>
    <row r="28" spans="1:8">
      <c r="A28" s="338"/>
      <c r="B28" s="338"/>
      <c r="C28" s="338"/>
      <c r="D28" s="338"/>
      <c r="E28" s="338"/>
      <c r="F28" s="338"/>
      <c r="G28" s="338"/>
      <c r="H28" s="338"/>
    </row>
    <row r="29" spans="1:8">
      <c r="A29" s="338"/>
      <c r="B29" s="338"/>
      <c r="C29" s="338"/>
      <c r="D29" s="338"/>
      <c r="E29" s="338"/>
      <c r="F29" s="338"/>
      <c r="G29" s="338"/>
      <c r="H29" s="338"/>
    </row>
    <row r="30" spans="1:8">
      <c r="A30" s="338"/>
      <c r="B30" s="338"/>
      <c r="C30" s="338"/>
      <c r="D30" s="338"/>
      <c r="E30" s="338"/>
      <c r="F30" s="338"/>
      <c r="G30" s="338"/>
      <c r="H30" s="338"/>
    </row>
    <row r="31" spans="1:8">
      <c r="A31" s="338"/>
      <c r="B31" s="338"/>
      <c r="C31" s="338"/>
      <c r="D31" s="338"/>
      <c r="E31" s="338"/>
      <c r="F31" s="338"/>
      <c r="G31" s="338"/>
      <c r="H31" s="338"/>
    </row>
    <row r="32" spans="1:8">
      <c r="A32" s="338"/>
      <c r="B32" s="338"/>
      <c r="C32" s="338"/>
      <c r="D32" s="338"/>
      <c r="E32" s="338"/>
      <c r="F32" s="338"/>
      <c r="G32" s="338"/>
      <c r="H32" s="338"/>
    </row>
    <row r="33" spans="1:8">
      <c r="A33" s="338"/>
      <c r="B33" s="338"/>
      <c r="C33" s="338"/>
      <c r="D33" s="338"/>
      <c r="E33" s="338"/>
      <c r="F33" s="338"/>
      <c r="G33" s="338"/>
      <c r="H33" s="338"/>
    </row>
    <row r="34" spans="1:8">
      <c r="A34" s="338"/>
      <c r="B34" s="338"/>
      <c r="C34" s="338"/>
      <c r="D34" s="338"/>
      <c r="E34" s="338"/>
      <c r="F34" s="338"/>
      <c r="G34" s="338"/>
      <c r="H34" s="338"/>
    </row>
    <row r="35" spans="1:8">
      <c r="A35" s="338"/>
      <c r="B35" s="338"/>
      <c r="C35" s="338"/>
      <c r="D35" s="338"/>
      <c r="E35" s="338"/>
      <c r="F35" s="338"/>
      <c r="G35" s="338"/>
      <c r="H35" s="338"/>
    </row>
    <row r="36" spans="1:8">
      <c r="A36" s="338"/>
      <c r="B36" s="338"/>
      <c r="C36" s="338"/>
      <c r="D36" s="338"/>
      <c r="E36" s="338"/>
      <c r="F36" s="338"/>
      <c r="G36" s="338"/>
      <c r="H36" s="338"/>
    </row>
    <row r="37" spans="1:8">
      <c r="A37" s="338"/>
      <c r="B37" s="338"/>
      <c r="C37" s="338"/>
      <c r="D37" s="338"/>
      <c r="E37" s="338"/>
      <c r="F37" s="338"/>
      <c r="G37" s="338"/>
      <c r="H37" s="33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IZVRŠENJE 06-16</vt:lpstr>
      <vt:lpstr>RASPORED PLAĆA</vt:lpstr>
      <vt:lpstr>ANALIZE - NAPOMENE</vt:lpstr>
      <vt:lpstr>LIST</vt:lpstr>
      <vt:lpstr>RASPORED DAN OPĆINE</vt:lpstr>
      <vt:lpstr>RASPORED 3299900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XP</cp:lastModifiedBy>
  <cp:lastPrinted>2016-09-21T10:16:57Z</cp:lastPrinted>
  <dcterms:created xsi:type="dcterms:W3CDTF">2015-03-25T15:10:35Z</dcterms:created>
  <dcterms:modified xsi:type="dcterms:W3CDTF">2016-09-21T10:18:05Z</dcterms:modified>
</cp:coreProperties>
</file>