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IZVRŠENJE 12-16" sheetId="1" r:id="rId1"/>
    <sheet name="RASPORED PLAĆA" sheetId="2" r:id="rId2"/>
    <sheet name="ANALIZE - NAPOMENE" sheetId="3" r:id="rId3"/>
    <sheet name="LIST" sheetId="4" r:id="rId4"/>
    <sheet name="RASPORED DAN OPĆINE" sheetId="5" r:id="rId5"/>
    <sheet name="RASPORED 3299900" sheetId="6" r:id="rId6"/>
  </sheets>
  <calcPr calcId="124519"/>
</workbook>
</file>

<file path=xl/calcChain.xml><?xml version="1.0" encoding="utf-8"?>
<calcChain xmlns="http://schemas.openxmlformats.org/spreadsheetml/2006/main">
  <c r="J33" i="6"/>
  <c r="I33"/>
  <c r="B3"/>
  <c r="D454" i="1"/>
  <c r="E454"/>
  <c r="C454"/>
  <c r="F457"/>
  <c r="F295"/>
  <c r="F296"/>
  <c r="F297"/>
  <c r="F293"/>
  <c r="G293"/>
  <c r="F230"/>
  <c r="F167"/>
  <c r="F160"/>
  <c r="F159"/>
  <c r="F148"/>
  <c r="F142"/>
  <c r="F140"/>
  <c r="F138"/>
  <c r="F135"/>
  <c r="D128"/>
  <c r="E128"/>
  <c r="C128"/>
  <c r="F130"/>
  <c r="F125"/>
  <c r="F52"/>
  <c r="F54"/>
  <c r="F119"/>
  <c r="F120"/>
  <c r="F116"/>
  <c r="F111"/>
  <c r="F112"/>
  <c r="C136" l="1"/>
  <c r="D136"/>
  <c r="E136"/>
  <c r="K121"/>
  <c r="E49"/>
  <c r="G508"/>
  <c r="G509"/>
  <c r="G515"/>
  <c r="G516"/>
  <c r="G517"/>
  <c r="G523"/>
  <c r="G525"/>
  <c r="G529"/>
  <c r="G533"/>
  <c r="G536"/>
  <c r="G540"/>
  <c r="G541"/>
  <c r="G550"/>
  <c r="G551"/>
  <c r="G553"/>
  <c r="G554"/>
  <c r="G555"/>
  <c r="G563"/>
  <c r="G565"/>
  <c r="G577"/>
  <c r="G580"/>
  <c r="G582"/>
  <c r="G583"/>
  <c r="G586"/>
  <c r="G590"/>
  <c r="G591"/>
  <c r="G602"/>
  <c r="G603"/>
  <c r="G607"/>
  <c r="G608"/>
  <c r="G609"/>
  <c r="G610"/>
  <c r="G611"/>
  <c r="G612"/>
  <c r="G614"/>
  <c r="G615"/>
  <c r="G616"/>
  <c r="G617"/>
  <c r="G618"/>
  <c r="G619"/>
  <c r="G621"/>
  <c r="G624"/>
  <c r="G629"/>
  <c r="G633"/>
  <c r="G634"/>
  <c r="G635"/>
  <c r="G637"/>
  <c r="G642"/>
  <c r="G644"/>
  <c r="G651"/>
  <c r="G652"/>
  <c r="G653"/>
  <c r="G654"/>
  <c r="G655"/>
  <c r="G657"/>
  <c r="G663"/>
  <c r="G680"/>
  <c r="G684"/>
  <c r="G685"/>
  <c r="G687"/>
  <c r="G694"/>
  <c r="G695"/>
  <c r="G698"/>
  <c r="G701"/>
  <c r="G704"/>
  <c r="G706"/>
  <c r="G713"/>
  <c r="G717"/>
  <c r="G721"/>
  <c r="G725"/>
  <c r="G726"/>
  <c r="G727"/>
  <c r="G728"/>
  <c r="G729"/>
  <c r="G731"/>
  <c r="G732"/>
  <c r="G733"/>
  <c r="G735"/>
  <c r="G738"/>
  <c r="G740"/>
  <c r="G741"/>
  <c r="F508"/>
  <c r="F515"/>
  <c r="F516"/>
  <c r="F520"/>
  <c r="F523"/>
  <c r="F525"/>
  <c r="F529"/>
  <c r="F533"/>
  <c r="F536"/>
  <c r="F540"/>
  <c r="F541"/>
  <c r="F542"/>
  <c r="F550"/>
  <c r="F551"/>
  <c r="F553"/>
  <c r="F554"/>
  <c r="F555"/>
  <c r="F563"/>
  <c r="F565"/>
  <c r="F571"/>
  <c r="F577"/>
  <c r="F580"/>
  <c r="F582"/>
  <c r="F583"/>
  <c r="F586"/>
  <c r="F590"/>
  <c r="F591"/>
  <c r="F595"/>
  <c r="F597"/>
  <c r="F602"/>
  <c r="F603"/>
  <c r="F604"/>
  <c r="F608"/>
  <c r="F609"/>
  <c r="F610"/>
  <c r="F611"/>
  <c r="F612"/>
  <c r="F614"/>
  <c r="F615"/>
  <c r="F616"/>
  <c r="F617"/>
  <c r="F618"/>
  <c r="F619"/>
  <c r="F621"/>
  <c r="F624"/>
  <c r="F625"/>
  <c r="F627"/>
  <c r="F629"/>
  <c r="F633"/>
  <c r="F634"/>
  <c r="F635"/>
  <c r="F637"/>
  <c r="F642"/>
  <c r="F644"/>
  <c r="F650"/>
  <c r="F651"/>
  <c r="F662"/>
  <c r="F680"/>
  <c r="F682"/>
  <c r="F684"/>
  <c r="F685"/>
  <c r="F687"/>
  <c r="F694"/>
  <c r="F701"/>
  <c r="F704"/>
  <c r="F706"/>
  <c r="F713"/>
  <c r="F717"/>
  <c r="F721"/>
  <c r="F725"/>
  <c r="F726"/>
  <c r="F727"/>
  <c r="F728"/>
  <c r="F729"/>
  <c r="F731"/>
  <c r="F735"/>
  <c r="F738"/>
  <c r="F739"/>
  <c r="G358"/>
  <c r="G359"/>
  <c r="G361"/>
  <c r="G362"/>
  <c r="G363"/>
  <c r="G365"/>
  <c r="G366"/>
  <c r="G367"/>
  <c r="G368"/>
  <c r="G370"/>
  <c r="G372"/>
  <c r="G374"/>
  <c r="G375"/>
  <c r="G376"/>
  <c r="G377"/>
  <c r="G378"/>
  <c r="G379"/>
  <c r="G380"/>
  <c r="G381"/>
  <c r="G382"/>
  <c r="G383"/>
  <c r="G384"/>
  <c r="G386"/>
  <c r="G387"/>
  <c r="G388"/>
  <c r="G389"/>
  <c r="G390"/>
  <c r="G391"/>
  <c r="G392"/>
  <c r="G393"/>
  <c r="G394"/>
  <c r="G396"/>
  <c r="G397"/>
  <c r="G398"/>
  <c r="G399"/>
  <c r="G400"/>
  <c r="G402"/>
  <c r="G403"/>
  <c r="G404"/>
  <c r="G405"/>
  <c r="G406"/>
  <c r="G407"/>
  <c r="G412"/>
  <c r="G425"/>
  <c r="G429"/>
  <c r="G431"/>
  <c r="G434"/>
  <c r="G440"/>
  <c r="G444"/>
  <c r="G447"/>
  <c r="G450"/>
  <c r="G451"/>
  <c r="G453"/>
  <c r="G455"/>
  <c r="G456"/>
  <c r="G459"/>
  <c r="G460"/>
  <c r="G461"/>
  <c r="G462"/>
  <c r="G464"/>
  <c r="G465"/>
  <c r="G467"/>
  <c r="G468"/>
  <c r="G471"/>
  <c r="G472"/>
  <c r="G475"/>
  <c r="G479"/>
  <c r="G483"/>
  <c r="G489"/>
  <c r="G490"/>
  <c r="G492"/>
  <c r="G493"/>
  <c r="G496"/>
  <c r="G497"/>
  <c r="G498"/>
  <c r="G501"/>
  <c r="G502"/>
  <c r="F358"/>
  <c r="F361"/>
  <c r="F362"/>
  <c r="F365"/>
  <c r="F367"/>
  <c r="F370"/>
  <c r="F371"/>
  <c r="F372"/>
  <c r="F374"/>
  <c r="F375"/>
  <c r="F376"/>
  <c r="F377"/>
  <c r="F378"/>
  <c r="F379"/>
  <c r="F380"/>
  <c r="F381"/>
  <c r="F382"/>
  <c r="F383"/>
  <c r="F386"/>
  <c r="F387"/>
  <c r="F389"/>
  <c r="F390"/>
  <c r="F391"/>
  <c r="F392"/>
  <c r="F393"/>
  <c r="F394"/>
  <c r="F395"/>
  <c r="F396"/>
  <c r="F397"/>
  <c r="F399"/>
  <c r="F400"/>
  <c r="F402"/>
  <c r="F404"/>
  <c r="F405"/>
  <c r="F406"/>
  <c r="F407"/>
  <c r="F425"/>
  <c r="F429"/>
  <c r="F431"/>
  <c r="F434"/>
  <c r="F440"/>
  <c r="F444"/>
  <c r="F447"/>
  <c r="F450"/>
  <c r="F451"/>
  <c r="F453"/>
  <c r="F455"/>
  <c r="F456"/>
  <c r="F459"/>
  <c r="F460"/>
  <c r="F462"/>
  <c r="F464"/>
  <c r="F465"/>
  <c r="F467"/>
  <c r="F479"/>
  <c r="F483"/>
  <c r="F489"/>
  <c r="F490"/>
  <c r="F491"/>
  <c r="F492"/>
  <c r="F493"/>
  <c r="F496"/>
  <c r="F498"/>
  <c r="F501"/>
  <c r="F502"/>
  <c r="G276"/>
  <c r="G277"/>
  <c r="G278"/>
  <c r="G279"/>
  <c r="G280"/>
  <c r="G281"/>
  <c r="G283"/>
  <c r="G284"/>
  <c r="G285"/>
  <c r="G287"/>
  <c r="G288"/>
  <c r="G289"/>
  <c r="G290"/>
  <c r="G291"/>
  <c r="G292"/>
  <c r="G294"/>
  <c r="G296"/>
  <c r="G297"/>
  <c r="G298"/>
  <c r="G300"/>
  <c r="G301"/>
  <c r="G302"/>
  <c r="G303"/>
  <c r="G304"/>
  <c r="G305"/>
  <c r="G306"/>
  <c r="G307"/>
  <c r="G308"/>
  <c r="G309"/>
  <c r="G310"/>
  <c r="G311"/>
  <c r="G312"/>
  <c r="G314"/>
  <c r="G315"/>
  <c r="G316"/>
  <c r="G317"/>
  <c r="G318"/>
  <c r="G319"/>
  <c r="G320"/>
  <c r="G322"/>
  <c r="G323"/>
  <c r="G324"/>
  <c r="G325"/>
  <c r="G326"/>
  <c r="G332"/>
  <c r="F276"/>
  <c r="F277"/>
  <c r="F278"/>
  <c r="F279"/>
  <c r="F280"/>
  <c r="F281"/>
  <c r="F282"/>
  <c r="F283"/>
  <c r="F284"/>
  <c r="F285"/>
  <c r="F287"/>
  <c r="F289"/>
  <c r="F290"/>
  <c r="F292"/>
  <c r="F294"/>
  <c r="F300"/>
  <c r="F302"/>
  <c r="F303"/>
  <c r="F304"/>
  <c r="F305"/>
  <c r="F306"/>
  <c r="F307"/>
  <c r="F308"/>
  <c r="F310"/>
  <c r="F311"/>
  <c r="F312"/>
  <c r="F314"/>
  <c r="F315"/>
  <c r="F316"/>
  <c r="F317"/>
  <c r="F318"/>
  <c r="F319"/>
  <c r="F320"/>
  <c r="F323"/>
  <c r="F324"/>
  <c r="F325"/>
  <c r="F326"/>
  <c r="F327"/>
  <c r="F332"/>
  <c r="F334"/>
  <c r="G110"/>
  <c r="G111"/>
  <c r="G112"/>
  <c r="G113"/>
  <c r="G115"/>
  <c r="G116"/>
  <c r="G118"/>
  <c r="G119"/>
  <c r="G120"/>
  <c r="G121"/>
  <c r="G124"/>
  <c r="G125"/>
  <c r="G127"/>
  <c r="G129"/>
  <c r="G130"/>
  <c r="G131"/>
  <c r="G132"/>
  <c r="G133"/>
  <c r="G134"/>
  <c r="G137"/>
  <c r="G138"/>
  <c r="G139"/>
  <c r="G140"/>
  <c r="G141"/>
  <c r="G142"/>
  <c r="G143"/>
  <c r="G144"/>
  <c r="G145"/>
  <c r="G146"/>
  <c r="G147"/>
  <c r="G148"/>
  <c r="G150"/>
  <c r="G151"/>
  <c r="G152"/>
  <c r="G153"/>
  <c r="G155"/>
  <c r="G156"/>
  <c r="G157"/>
  <c r="G158"/>
  <c r="G159"/>
  <c r="G160"/>
  <c r="G161"/>
  <c r="G166"/>
  <c r="G167"/>
  <c r="G168"/>
  <c r="G174"/>
  <c r="G179"/>
  <c r="G180"/>
  <c r="G184"/>
  <c r="G185"/>
  <c r="G186"/>
  <c r="G187"/>
  <c r="G188"/>
  <c r="G189"/>
  <c r="G190"/>
  <c r="G192"/>
  <c r="G193"/>
  <c r="G194"/>
  <c r="G195"/>
  <c r="G196"/>
  <c r="G200"/>
  <c r="G201"/>
  <c r="G205"/>
  <c r="G212"/>
  <c r="G215"/>
  <c r="G216"/>
  <c r="G217"/>
  <c r="G218"/>
  <c r="G219"/>
  <c r="G220"/>
  <c r="G222"/>
  <c r="G223"/>
  <c r="G225"/>
  <c r="G227"/>
  <c r="G229"/>
  <c r="G230"/>
  <c r="G231"/>
  <c r="G233"/>
  <c r="G236"/>
  <c r="G237"/>
  <c r="G247"/>
  <c r="F110"/>
  <c r="F115"/>
  <c r="F118"/>
  <c r="F124"/>
  <c r="F126"/>
  <c r="F127"/>
  <c r="F129"/>
  <c r="F131"/>
  <c r="F133"/>
  <c r="F134"/>
  <c r="F136"/>
  <c r="F137"/>
  <c r="F139"/>
  <c r="F141"/>
  <c r="F143"/>
  <c r="F144"/>
  <c r="F145"/>
  <c r="F146"/>
  <c r="F147"/>
  <c r="F150"/>
  <c r="F151"/>
  <c r="F152"/>
  <c r="F153"/>
  <c r="F155"/>
  <c r="F156"/>
  <c r="F157"/>
  <c r="F158"/>
  <c r="F161"/>
  <c r="F166"/>
  <c r="F168"/>
  <c r="F171"/>
  <c r="F174"/>
  <c r="F176"/>
  <c r="F179"/>
  <c r="F180"/>
  <c r="F184"/>
  <c r="F185"/>
  <c r="F186"/>
  <c r="F187"/>
  <c r="F188"/>
  <c r="F189"/>
  <c r="F190"/>
  <c r="F191"/>
  <c r="F192"/>
  <c r="F193"/>
  <c r="F194"/>
  <c r="F195"/>
  <c r="F196"/>
  <c r="F197"/>
  <c r="F200"/>
  <c r="F201"/>
  <c r="F203"/>
  <c r="F205"/>
  <c r="F206"/>
  <c r="F212"/>
  <c r="F215"/>
  <c r="F216"/>
  <c r="F222"/>
  <c r="F223"/>
  <c r="F224"/>
  <c r="F226"/>
  <c r="F231"/>
  <c r="F235"/>
  <c r="F247"/>
  <c r="G40"/>
  <c r="G41"/>
  <c r="G42"/>
  <c r="G45"/>
  <c r="G46"/>
  <c r="G47"/>
  <c r="G48"/>
  <c r="G50"/>
  <c r="G52"/>
  <c r="G54"/>
  <c r="G56"/>
  <c r="G58"/>
  <c r="G59"/>
  <c r="G62"/>
  <c r="G64"/>
  <c r="G65"/>
  <c r="G67"/>
  <c r="G69"/>
  <c r="G74"/>
  <c r="G76"/>
  <c r="G78"/>
  <c r="G79"/>
  <c r="G80"/>
  <c r="G82"/>
  <c r="G83"/>
  <c r="G86"/>
  <c r="G87"/>
  <c r="G94"/>
  <c r="F94"/>
  <c r="F97"/>
  <c r="F74"/>
  <c r="F75"/>
  <c r="F76"/>
  <c r="F78"/>
  <c r="F79"/>
  <c r="F80"/>
  <c r="F82"/>
  <c r="F83"/>
  <c r="F87"/>
  <c r="F58"/>
  <c r="F62"/>
  <c r="F64"/>
  <c r="F65"/>
  <c r="F67"/>
  <c r="F69"/>
  <c r="F51"/>
  <c r="F40"/>
  <c r="F41"/>
  <c r="F42"/>
  <c r="F45"/>
  <c r="F47"/>
  <c r="F48"/>
  <c r="F50"/>
  <c r="I383"/>
  <c r="J383"/>
  <c r="H383"/>
  <c r="I380"/>
  <c r="J380"/>
  <c r="H380"/>
  <c r="G136" l="1"/>
  <c r="I406"/>
  <c r="J406"/>
  <c r="H406"/>
  <c r="I398"/>
  <c r="J398"/>
  <c r="H398"/>
  <c r="I388"/>
  <c r="J388"/>
  <c r="H388"/>
  <c r="J376"/>
  <c r="I376"/>
  <c r="H376"/>
  <c r="I323"/>
  <c r="C286"/>
  <c r="E286"/>
  <c r="D286"/>
  <c r="F286" l="1"/>
  <c r="G286"/>
  <c r="N369"/>
  <c r="M369"/>
  <c r="L369"/>
  <c r="I397"/>
  <c r="J397"/>
  <c r="I395"/>
  <c r="J395"/>
  <c r="I394"/>
  <c r="J394"/>
  <c r="I393"/>
  <c r="J393"/>
  <c r="I391"/>
  <c r="J391"/>
  <c r="I386"/>
  <c r="L386" s="1"/>
  <c r="J386"/>
  <c r="M386" s="1"/>
  <c r="I374"/>
  <c r="J374"/>
  <c r="J370"/>
  <c r="I362"/>
  <c r="J362"/>
  <c r="I361"/>
  <c r="J361"/>
  <c r="I360"/>
  <c r="H360"/>
  <c r="C360"/>
  <c r="D360"/>
  <c r="H362"/>
  <c r="H361"/>
  <c r="I358"/>
  <c r="J358"/>
  <c r="H358"/>
  <c r="C661"/>
  <c r="D661"/>
  <c r="E661"/>
  <c r="C656"/>
  <c r="D656"/>
  <c r="E656"/>
  <c r="D234"/>
  <c r="E234"/>
  <c r="L357"/>
  <c r="C737"/>
  <c r="D737"/>
  <c r="E737"/>
  <c r="C649"/>
  <c r="D649"/>
  <c r="E649"/>
  <c r="C357"/>
  <c r="D357"/>
  <c r="C364"/>
  <c r="D364"/>
  <c r="C514"/>
  <c r="D514"/>
  <c r="E514"/>
  <c r="E357"/>
  <c r="E364"/>
  <c r="F364" s="1"/>
  <c r="C730"/>
  <c r="D730"/>
  <c r="E730"/>
  <c r="G364" l="1"/>
  <c r="G730"/>
  <c r="F730"/>
  <c r="G514"/>
  <c r="F514"/>
  <c r="F737"/>
  <c r="G737"/>
  <c r="G234"/>
  <c r="G656"/>
  <c r="G357"/>
  <c r="F357"/>
  <c r="F649"/>
  <c r="G649"/>
  <c r="G661"/>
  <c r="F661"/>
  <c r="D648"/>
  <c r="C648"/>
  <c r="E648"/>
  <c r="L504"/>
  <c r="G648" l="1"/>
  <c r="F648"/>
  <c r="C228"/>
  <c r="E228"/>
  <c r="C221"/>
  <c r="E221"/>
  <c r="C234"/>
  <c r="F234" s="1"/>
  <c r="D228"/>
  <c r="D221"/>
  <c r="C117"/>
  <c r="E117"/>
  <c r="D117"/>
  <c r="C109"/>
  <c r="E109"/>
  <c r="D109"/>
  <c r="C114"/>
  <c r="E114"/>
  <c r="D114"/>
  <c r="C85"/>
  <c r="E85"/>
  <c r="D85"/>
  <c r="D55"/>
  <c r="E55"/>
  <c r="C55"/>
  <c r="D53"/>
  <c r="E53"/>
  <c r="F53" s="1"/>
  <c r="C53"/>
  <c r="C49"/>
  <c r="F49" s="1"/>
  <c r="D49"/>
  <c r="G49" s="1"/>
  <c r="L365"/>
  <c r="N365"/>
  <c r="M365"/>
  <c r="H374"/>
  <c r="I370"/>
  <c r="I651"/>
  <c r="J651"/>
  <c r="H651"/>
  <c r="I501"/>
  <c r="J501"/>
  <c r="H501"/>
  <c r="I429"/>
  <c r="J429"/>
  <c r="H429"/>
  <c r="D458"/>
  <c r="E458"/>
  <c r="C458"/>
  <c r="I401"/>
  <c r="J401"/>
  <c r="H401"/>
  <c r="I405"/>
  <c r="J405"/>
  <c r="H405"/>
  <c r="I404"/>
  <c r="J404"/>
  <c r="H404"/>
  <c r="H394"/>
  <c r="H397"/>
  <c r="I372"/>
  <c r="J372"/>
  <c r="H372"/>
  <c r="E579"/>
  <c r="E38" i="2"/>
  <c r="F38"/>
  <c r="C38"/>
  <c r="D38"/>
  <c r="B38"/>
  <c r="I36" i="6"/>
  <c r="B33"/>
  <c r="C33"/>
  <c r="D33"/>
  <c r="E33"/>
  <c r="F33"/>
  <c r="G33"/>
  <c r="H33"/>
  <c r="C18" i="5"/>
  <c r="D703" i="1"/>
  <c r="E703"/>
  <c r="C703"/>
  <c r="D705"/>
  <c r="E705"/>
  <c r="C705"/>
  <c r="I364"/>
  <c r="I363"/>
  <c r="H364"/>
  <c r="H363"/>
  <c r="P406"/>
  <c r="Q406"/>
  <c r="M406"/>
  <c r="N406"/>
  <c r="O406"/>
  <c r="L406"/>
  <c r="H523"/>
  <c r="H467"/>
  <c r="H468"/>
  <c r="H431"/>
  <c r="H434"/>
  <c r="H402"/>
  <c r="H395"/>
  <c r="H393"/>
  <c r="H391"/>
  <c r="H386"/>
  <c r="H370"/>
  <c r="H371"/>
  <c r="F705" l="1"/>
  <c r="G705"/>
  <c r="G458"/>
  <c r="F458"/>
  <c r="G114"/>
  <c r="F114"/>
  <c r="F117"/>
  <c r="G117"/>
  <c r="F703"/>
  <c r="G703"/>
  <c r="G53"/>
  <c r="F109"/>
  <c r="G109"/>
  <c r="G221"/>
  <c r="F221"/>
  <c r="G228"/>
  <c r="F228"/>
  <c r="G579"/>
  <c r="F579"/>
  <c r="G85"/>
  <c r="F85"/>
  <c r="G55"/>
  <c r="J360"/>
  <c r="C702"/>
  <c r="K401"/>
  <c r="K386"/>
  <c r="K372"/>
  <c r="K375"/>
  <c r="H365"/>
  <c r="H367" s="1"/>
  <c r="E702"/>
  <c r="D702"/>
  <c r="K303"/>
  <c r="D321"/>
  <c r="E321"/>
  <c r="C321"/>
  <c r="J316"/>
  <c r="I316"/>
  <c r="J304"/>
  <c r="I304"/>
  <c r="I300"/>
  <c r="J300"/>
  <c r="E275"/>
  <c r="D275"/>
  <c r="C275"/>
  <c r="D232"/>
  <c r="E232"/>
  <c r="C232"/>
  <c r="E175"/>
  <c r="D175"/>
  <c r="C175"/>
  <c r="G232" l="1"/>
  <c r="G275"/>
  <c r="F275"/>
  <c r="F321"/>
  <c r="G321"/>
  <c r="G702"/>
  <c r="F702"/>
  <c r="F175"/>
  <c r="C401"/>
  <c r="D204"/>
  <c r="E204"/>
  <c r="C204"/>
  <c r="G204" l="1"/>
  <c r="C123"/>
  <c r="E39" l="1"/>
  <c r="I365" l="1"/>
  <c r="I367" s="1"/>
  <c r="C581"/>
  <c r="D581"/>
  <c r="A3" i="6"/>
  <c r="A33" s="1"/>
  <c r="J34" s="1"/>
  <c r="L34" s="1"/>
  <c r="B18" i="5"/>
  <c r="A18"/>
  <c r="D39" i="1"/>
  <c r="G39" s="1"/>
  <c r="C39"/>
  <c r="F39" s="1"/>
  <c r="D632"/>
  <c r="E632"/>
  <c r="C632"/>
  <c r="D519"/>
  <c r="D518" s="1"/>
  <c r="E519"/>
  <c r="C519"/>
  <c r="C518" s="1"/>
  <c r="D500"/>
  <c r="E500"/>
  <c r="C500"/>
  <c r="E333"/>
  <c r="D333"/>
  <c r="C333"/>
  <c r="G500" l="1"/>
  <c r="F500"/>
  <c r="E518"/>
  <c r="F519"/>
  <c r="F333"/>
  <c r="G632"/>
  <c r="F632"/>
  <c r="C20" i="5"/>
  <c r="C513" i="1"/>
  <c r="D513"/>
  <c r="E513"/>
  <c r="D211"/>
  <c r="E211"/>
  <c r="C211"/>
  <c r="D202"/>
  <c r="E202"/>
  <c r="C202"/>
  <c r="D199"/>
  <c r="E199"/>
  <c r="C199"/>
  <c r="E96"/>
  <c r="D96"/>
  <c r="D95" s="1"/>
  <c r="C96"/>
  <c r="C95" s="1"/>
  <c r="D636"/>
  <c r="E636"/>
  <c r="C636"/>
  <c r="E628"/>
  <c r="D628"/>
  <c r="C628"/>
  <c r="G628" l="1"/>
  <c r="F628"/>
  <c r="G636"/>
  <c r="F636"/>
  <c r="F96"/>
  <c r="G199"/>
  <c r="F199"/>
  <c r="G211"/>
  <c r="F211"/>
  <c r="F513"/>
  <c r="G513"/>
  <c r="F518"/>
  <c r="F202"/>
  <c r="E198"/>
  <c r="D198"/>
  <c r="E95"/>
  <c r="C198"/>
  <c r="C620"/>
  <c r="G14" i="3"/>
  <c r="G13"/>
  <c r="G6"/>
  <c r="G12"/>
  <c r="F12"/>
  <c r="G11"/>
  <c r="F11"/>
  <c r="G10"/>
  <c r="F10"/>
  <c r="G9"/>
  <c r="F9"/>
  <c r="G8"/>
  <c r="F8"/>
  <c r="G7"/>
  <c r="F7"/>
  <c r="G32"/>
  <c r="G31"/>
  <c r="G30"/>
  <c r="G29"/>
  <c r="G28"/>
  <c r="G20"/>
  <c r="G33" s="1"/>
  <c r="F21"/>
  <c r="G21" s="1"/>
  <c r="C782" i="1"/>
  <c r="C761" s="1"/>
  <c r="C758"/>
  <c r="C752"/>
  <c r="I431"/>
  <c r="J431"/>
  <c r="I434"/>
  <c r="J434"/>
  <c r="I468"/>
  <c r="J468"/>
  <c r="I467"/>
  <c r="J467"/>
  <c r="F95" l="1"/>
  <c r="G198"/>
  <c r="F198"/>
  <c r="H21" i="3"/>
  <c r="F33"/>
  <c r="I402" i="1"/>
  <c r="L401" s="1"/>
  <c r="J402"/>
  <c r="M401" s="1"/>
  <c r="L375"/>
  <c r="M375"/>
  <c r="I371"/>
  <c r="J371"/>
  <c r="L372"/>
  <c r="M372"/>
  <c r="I523"/>
  <c r="J323"/>
  <c r="I290"/>
  <c r="J290"/>
  <c r="I287"/>
  <c r="J287"/>
  <c r="I284"/>
  <c r="J284"/>
  <c r="I282"/>
  <c r="J282"/>
  <c r="I275"/>
  <c r="J275"/>
  <c r="J274" s="1"/>
  <c r="D214"/>
  <c r="D213" s="1"/>
  <c r="E214"/>
  <c r="U28" i="4"/>
  <c r="U29"/>
  <c r="D562" i="1"/>
  <c r="E562"/>
  <c r="C562"/>
  <c r="U13" i="4"/>
  <c r="U12" s="1"/>
  <c r="W12" s="1"/>
  <c r="U14"/>
  <c r="U15"/>
  <c r="U16"/>
  <c r="U17"/>
  <c r="U18"/>
  <c r="U19"/>
  <c r="U22"/>
  <c r="U21" s="1"/>
  <c r="W21" s="1"/>
  <c r="U23"/>
  <c r="U24"/>
  <c r="U25"/>
  <c r="U26"/>
  <c r="U10"/>
  <c r="U9"/>
  <c r="U2"/>
  <c r="U1" s="1"/>
  <c r="U3"/>
  <c r="U4"/>
  <c r="U7"/>
  <c r="U6" s="1"/>
  <c r="U8"/>
  <c r="D470" i="1"/>
  <c r="D469" s="1"/>
  <c r="E470"/>
  <c r="C470"/>
  <c r="C469" s="1"/>
  <c r="E482"/>
  <c r="D482"/>
  <c r="C482"/>
  <c r="C481" s="1"/>
  <c r="C480" s="1"/>
  <c r="D481"/>
  <c r="D480" s="1"/>
  <c r="C589"/>
  <c r="D589"/>
  <c r="E589"/>
  <c r="C16" i="2"/>
  <c r="D27" s="1"/>
  <c r="D16"/>
  <c r="E27" s="1"/>
  <c r="E16"/>
  <c r="F16"/>
  <c r="G16"/>
  <c r="H16"/>
  <c r="J16"/>
  <c r="B16"/>
  <c r="D745" i="1"/>
  <c r="D742" s="1"/>
  <c r="E745"/>
  <c r="C745"/>
  <c r="C742" s="1"/>
  <c r="D734"/>
  <c r="E734"/>
  <c r="C734"/>
  <c r="D724"/>
  <c r="E724"/>
  <c r="C724"/>
  <c r="D720"/>
  <c r="D719" s="1"/>
  <c r="D718" s="1"/>
  <c r="E720"/>
  <c r="C720"/>
  <c r="C719" s="1"/>
  <c r="C718" s="1"/>
  <c r="D716"/>
  <c r="D715" s="1"/>
  <c r="D714" s="1"/>
  <c r="E716"/>
  <c r="C716"/>
  <c r="C715" s="1"/>
  <c r="C714" s="1"/>
  <c r="E715"/>
  <c r="D712"/>
  <c r="D711" s="1"/>
  <c r="E712"/>
  <c r="C712"/>
  <c r="C711" s="1"/>
  <c r="D709"/>
  <c r="D708" s="1"/>
  <c r="E709"/>
  <c r="C709"/>
  <c r="C708" s="1"/>
  <c r="E708"/>
  <c r="D700"/>
  <c r="D699" s="1"/>
  <c r="E700"/>
  <c r="C700"/>
  <c r="C699" s="1"/>
  <c r="E699"/>
  <c r="D697"/>
  <c r="D696" s="1"/>
  <c r="E697"/>
  <c r="C697"/>
  <c r="C696" s="1"/>
  <c r="E696"/>
  <c r="D693"/>
  <c r="D692" s="1"/>
  <c r="E693"/>
  <c r="C693"/>
  <c r="C692" s="1"/>
  <c r="D686"/>
  <c r="E686"/>
  <c r="C686"/>
  <c r="D683"/>
  <c r="E683"/>
  <c r="C683"/>
  <c r="D681"/>
  <c r="E681"/>
  <c r="C681"/>
  <c r="D679"/>
  <c r="E679"/>
  <c r="C679"/>
  <c r="D671"/>
  <c r="D670" s="1"/>
  <c r="D669" s="1"/>
  <c r="D668" s="1"/>
  <c r="E671"/>
  <c r="C671"/>
  <c r="C670" s="1"/>
  <c r="C669" s="1"/>
  <c r="E670"/>
  <c r="D666"/>
  <c r="D665" s="1"/>
  <c r="D664" s="1"/>
  <c r="E666"/>
  <c r="C666"/>
  <c r="C665" s="1"/>
  <c r="C664" s="1"/>
  <c r="E665"/>
  <c r="D660"/>
  <c r="D659" s="1"/>
  <c r="C660"/>
  <c r="C659" s="1"/>
  <c r="E660"/>
  <c r="D647"/>
  <c r="D646" s="1"/>
  <c r="C647"/>
  <c r="C646" s="1"/>
  <c r="E647"/>
  <c r="D631"/>
  <c r="D630" s="1"/>
  <c r="E631"/>
  <c r="D626"/>
  <c r="E626"/>
  <c r="C626"/>
  <c r="D623"/>
  <c r="E623"/>
  <c r="C623"/>
  <c r="E587"/>
  <c r="D587"/>
  <c r="C587"/>
  <c r="D643"/>
  <c r="E643"/>
  <c r="C643"/>
  <c r="D641"/>
  <c r="E641"/>
  <c r="C641"/>
  <c r="D620"/>
  <c r="E620"/>
  <c r="D613"/>
  <c r="E613"/>
  <c r="C613"/>
  <c r="D606"/>
  <c r="E606"/>
  <c r="C606"/>
  <c r="D601"/>
  <c r="D600" s="1"/>
  <c r="E601"/>
  <c r="C601"/>
  <c r="C600" s="1"/>
  <c r="D596"/>
  <c r="C596"/>
  <c r="D594"/>
  <c r="C594"/>
  <c r="D585"/>
  <c r="E585"/>
  <c r="C585"/>
  <c r="D578"/>
  <c r="E578"/>
  <c r="C578"/>
  <c r="D576"/>
  <c r="C576"/>
  <c r="D570"/>
  <c r="D569" s="1"/>
  <c r="D568" s="1"/>
  <c r="D567" s="1"/>
  <c r="D566" s="1"/>
  <c r="E570"/>
  <c r="C570"/>
  <c r="C569" s="1"/>
  <c r="C568" s="1"/>
  <c r="C567" s="1"/>
  <c r="C566" s="1"/>
  <c r="E569"/>
  <c r="D564"/>
  <c r="E564"/>
  <c r="C564"/>
  <c r="D556"/>
  <c r="E556"/>
  <c r="C556"/>
  <c r="D552"/>
  <c r="E552"/>
  <c r="C552"/>
  <c r="D549"/>
  <c r="E549"/>
  <c r="C549"/>
  <c r="D547"/>
  <c r="E547"/>
  <c r="C547"/>
  <c r="D539"/>
  <c r="D538" s="1"/>
  <c r="D537" s="1"/>
  <c r="E539"/>
  <c r="C539"/>
  <c r="C538" s="1"/>
  <c r="C537" s="1"/>
  <c r="E538"/>
  <c r="D535"/>
  <c r="D534" s="1"/>
  <c r="E535"/>
  <c r="C535"/>
  <c r="C534" s="1"/>
  <c r="D532"/>
  <c r="D531" s="1"/>
  <c r="E532"/>
  <c r="C532"/>
  <c r="C531" s="1"/>
  <c r="E531"/>
  <c r="D528"/>
  <c r="D527" s="1"/>
  <c r="D526" s="1"/>
  <c r="E528"/>
  <c r="C528"/>
  <c r="C527" s="1"/>
  <c r="C526" s="1"/>
  <c r="D524"/>
  <c r="C524"/>
  <c r="D522"/>
  <c r="C522"/>
  <c r="D507"/>
  <c r="D506" s="1"/>
  <c r="D505" s="1"/>
  <c r="D504" s="1"/>
  <c r="D503" s="1"/>
  <c r="E507"/>
  <c r="C507"/>
  <c r="C506" s="1"/>
  <c r="C505" s="1"/>
  <c r="C504" s="1"/>
  <c r="C503" s="1"/>
  <c r="E506"/>
  <c r="D495"/>
  <c r="E495"/>
  <c r="C495"/>
  <c r="C494" s="1"/>
  <c r="D499"/>
  <c r="C499"/>
  <c r="E499"/>
  <c r="D488"/>
  <c r="D487" s="1"/>
  <c r="E488"/>
  <c r="C488"/>
  <c r="C487" s="1"/>
  <c r="D478"/>
  <c r="E478"/>
  <c r="C478"/>
  <c r="C477" s="1"/>
  <c r="C476" s="1"/>
  <c r="E477"/>
  <c r="D474"/>
  <c r="E474"/>
  <c r="C474"/>
  <c r="C473" s="1"/>
  <c r="E473"/>
  <c r="D466"/>
  <c r="E466"/>
  <c r="C466"/>
  <c r="D463"/>
  <c r="E463"/>
  <c r="C463"/>
  <c r="D452"/>
  <c r="E452"/>
  <c r="C452"/>
  <c r="D449"/>
  <c r="E449"/>
  <c r="C449"/>
  <c r="D445"/>
  <c r="E445"/>
  <c r="C445"/>
  <c r="D443"/>
  <c r="E443"/>
  <c r="C443"/>
  <c r="D439"/>
  <c r="D438" s="1"/>
  <c r="D437" s="1"/>
  <c r="E439"/>
  <c r="C439"/>
  <c r="C438" s="1"/>
  <c r="C437" s="1"/>
  <c r="D433"/>
  <c r="M370" s="1"/>
  <c r="E433"/>
  <c r="C433"/>
  <c r="D430"/>
  <c r="E430"/>
  <c r="C430"/>
  <c r="D428"/>
  <c r="E428"/>
  <c r="C428"/>
  <c r="D424"/>
  <c r="D423" s="1"/>
  <c r="D422" s="1"/>
  <c r="E424"/>
  <c r="C424"/>
  <c r="C423" s="1"/>
  <c r="C422" s="1"/>
  <c r="E423"/>
  <c r="D418"/>
  <c r="E418"/>
  <c r="C418"/>
  <c r="D416"/>
  <c r="E416"/>
  <c r="C416"/>
  <c r="D414"/>
  <c r="E414"/>
  <c r="C414"/>
  <c r="D411"/>
  <c r="E411"/>
  <c r="C411"/>
  <c r="D409"/>
  <c r="E409"/>
  <c r="C409"/>
  <c r="D401"/>
  <c r="E401"/>
  <c r="D385"/>
  <c r="E385"/>
  <c r="C385"/>
  <c r="D373"/>
  <c r="E373"/>
  <c r="C373"/>
  <c r="D369"/>
  <c r="E369"/>
  <c r="C369"/>
  <c r="E360"/>
  <c r="E246"/>
  <c r="D246"/>
  <c r="D245" s="1"/>
  <c r="C246"/>
  <c r="C245" s="1"/>
  <c r="E328"/>
  <c r="D328"/>
  <c r="C328"/>
  <c r="D265"/>
  <c r="D264" s="1"/>
  <c r="E265"/>
  <c r="C265"/>
  <c r="C264" s="1"/>
  <c r="E264"/>
  <c r="E263" s="1"/>
  <c r="D256"/>
  <c r="D255" s="1"/>
  <c r="D254" s="1"/>
  <c r="D251" s="1"/>
  <c r="E256"/>
  <c r="E255" s="1"/>
  <c r="C256"/>
  <c r="C255" s="1"/>
  <c r="D89"/>
  <c r="D88" s="1"/>
  <c r="E89"/>
  <c r="C89"/>
  <c r="C88" s="1"/>
  <c r="D84"/>
  <c r="E84"/>
  <c r="C84"/>
  <c r="D243"/>
  <c r="D242" s="1"/>
  <c r="E243"/>
  <c r="C243"/>
  <c r="C242" s="1"/>
  <c r="E242"/>
  <c r="D239"/>
  <c r="D238" s="1"/>
  <c r="E239"/>
  <c r="C239"/>
  <c r="C238" s="1"/>
  <c r="C214"/>
  <c r="C213" s="1"/>
  <c r="D209"/>
  <c r="D208" s="1"/>
  <c r="E209"/>
  <c r="C209"/>
  <c r="C208" s="1"/>
  <c r="E208"/>
  <c r="D183"/>
  <c r="D182" s="1"/>
  <c r="E183"/>
  <c r="C183"/>
  <c r="C182" s="1"/>
  <c r="D178"/>
  <c r="D177" s="1"/>
  <c r="E178"/>
  <c r="C178"/>
  <c r="C177" s="1"/>
  <c r="E177"/>
  <c r="D173"/>
  <c r="D172" s="1"/>
  <c r="E173"/>
  <c r="C173"/>
  <c r="C172" s="1"/>
  <c r="D170"/>
  <c r="D169" s="1"/>
  <c r="E170"/>
  <c r="C170"/>
  <c r="C169" s="1"/>
  <c r="E169"/>
  <c r="D165"/>
  <c r="E165"/>
  <c r="C165"/>
  <c r="D163"/>
  <c r="E163"/>
  <c r="C163"/>
  <c r="D154"/>
  <c r="D149" s="1"/>
  <c r="E154"/>
  <c r="C154"/>
  <c r="C149" s="1"/>
  <c r="E149"/>
  <c r="D123"/>
  <c r="E123"/>
  <c r="D339"/>
  <c r="D338" s="1"/>
  <c r="E339"/>
  <c r="C339"/>
  <c r="C338" s="1"/>
  <c r="D336"/>
  <c r="D335" s="1"/>
  <c r="E336"/>
  <c r="C336"/>
  <c r="C335" s="1"/>
  <c r="D331"/>
  <c r="D330" s="1"/>
  <c r="E331"/>
  <c r="C331"/>
  <c r="C330" s="1"/>
  <c r="D313"/>
  <c r="E313"/>
  <c r="D299"/>
  <c r="E299"/>
  <c r="C313"/>
  <c r="C299"/>
  <c r="D100"/>
  <c r="D99" s="1"/>
  <c r="E100"/>
  <c r="C100"/>
  <c r="C99" s="1"/>
  <c r="D93"/>
  <c r="D92" s="1"/>
  <c r="D91" s="1"/>
  <c r="E93"/>
  <c r="C93"/>
  <c r="C92" s="1"/>
  <c r="C91" s="1"/>
  <c r="D81"/>
  <c r="E81"/>
  <c r="C81"/>
  <c r="D77"/>
  <c r="E77"/>
  <c r="C77"/>
  <c r="D73"/>
  <c r="E73"/>
  <c r="C73"/>
  <c r="D68"/>
  <c r="E68"/>
  <c r="D66"/>
  <c r="E66"/>
  <c r="D63"/>
  <c r="E63"/>
  <c r="D61"/>
  <c r="E61"/>
  <c r="C61"/>
  <c r="D70"/>
  <c r="E70"/>
  <c r="C70"/>
  <c r="D60"/>
  <c r="C68"/>
  <c r="C66"/>
  <c r="C63"/>
  <c r="D44"/>
  <c r="D43" s="1"/>
  <c r="E44"/>
  <c r="C44"/>
  <c r="C43" s="1"/>
  <c r="D21"/>
  <c r="E21"/>
  <c r="C21"/>
  <c r="G44" l="1"/>
  <c r="F44"/>
  <c r="G61"/>
  <c r="F61"/>
  <c r="G63"/>
  <c r="F63"/>
  <c r="G66"/>
  <c r="F66"/>
  <c r="G68"/>
  <c r="F68"/>
  <c r="G77"/>
  <c r="F77"/>
  <c r="G93"/>
  <c r="F93"/>
  <c r="E330"/>
  <c r="F331"/>
  <c r="G331"/>
  <c r="E338"/>
  <c r="G123"/>
  <c r="F123"/>
  <c r="G173"/>
  <c r="F173"/>
  <c r="G177"/>
  <c r="F177"/>
  <c r="G178"/>
  <c r="F178"/>
  <c r="F360"/>
  <c r="G360"/>
  <c r="G369"/>
  <c r="F369"/>
  <c r="G401"/>
  <c r="F401"/>
  <c r="G411"/>
  <c r="F428"/>
  <c r="G428"/>
  <c r="N370"/>
  <c r="G433"/>
  <c r="F433"/>
  <c r="G443"/>
  <c r="F443"/>
  <c r="G449"/>
  <c r="F449"/>
  <c r="F463"/>
  <c r="G463"/>
  <c r="E487"/>
  <c r="G488"/>
  <c r="F488"/>
  <c r="F499"/>
  <c r="G499"/>
  <c r="F495"/>
  <c r="G495"/>
  <c r="G506"/>
  <c r="F506"/>
  <c r="F507"/>
  <c r="G507"/>
  <c r="E534"/>
  <c r="F535"/>
  <c r="G535"/>
  <c r="E537"/>
  <c r="G538"/>
  <c r="F538"/>
  <c r="F539"/>
  <c r="G539"/>
  <c r="F549"/>
  <c r="G549"/>
  <c r="E600"/>
  <c r="F601"/>
  <c r="G601"/>
  <c r="F613"/>
  <c r="G613"/>
  <c r="G620"/>
  <c r="F620"/>
  <c r="F643"/>
  <c r="G643"/>
  <c r="F623"/>
  <c r="G623"/>
  <c r="F660"/>
  <c r="G660"/>
  <c r="G686"/>
  <c r="F686"/>
  <c r="E711"/>
  <c r="G712"/>
  <c r="F712"/>
  <c r="F715"/>
  <c r="G715"/>
  <c r="G716"/>
  <c r="F716"/>
  <c r="G724"/>
  <c r="F724"/>
  <c r="F454"/>
  <c r="G454"/>
  <c r="F385"/>
  <c r="G81"/>
  <c r="F81"/>
  <c r="E99"/>
  <c r="F299"/>
  <c r="G299"/>
  <c r="F313"/>
  <c r="G313"/>
  <c r="F128"/>
  <c r="G128"/>
  <c r="G149"/>
  <c r="F149"/>
  <c r="G154"/>
  <c r="F154"/>
  <c r="G165"/>
  <c r="F165"/>
  <c r="F169"/>
  <c r="F170"/>
  <c r="G183"/>
  <c r="F183"/>
  <c r="G208"/>
  <c r="F208"/>
  <c r="G246"/>
  <c r="F246"/>
  <c r="G373"/>
  <c r="F373"/>
  <c r="E422"/>
  <c r="G423"/>
  <c r="F423"/>
  <c r="F424"/>
  <c r="G424"/>
  <c r="F430"/>
  <c r="G430"/>
  <c r="E438"/>
  <c r="G439"/>
  <c r="F439"/>
  <c r="G445"/>
  <c r="F445"/>
  <c r="F452"/>
  <c r="G452"/>
  <c r="G466"/>
  <c r="F466"/>
  <c r="G474"/>
  <c r="E476"/>
  <c r="F477"/>
  <c r="G478"/>
  <c r="F478"/>
  <c r="E527"/>
  <c r="G528"/>
  <c r="F528"/>
  <c r="F531"/>
  <c r="G531"/>
  <c r="G532"/>
  <c r="F532"/>
  <c r="G552"/>
  <c r="F552"/>
  <c r="G564"/>
  <c r="F564"/>
  <c r="E568"/>
  <c r="F569"/>
  <c r="F570"/>
  <c r="F585"/>
  <c r="G585"/>
  <c r="G606"/>
  <c r="F606"/>
  <c r="F641"/>
  <c r="G641"/>
  <c r="F626"/>
  <c r="G631"/>
  <c r="E646"/>
  <c r="F647"/>
  <c r="G647"/>
  <c r="E669"/>
  <c r="F679"/>
  <c r="G679"/>
  <c r="F683"/>
  <c r="G683"/>
  <c r="E692"/>
  <c r="F693"/>
  <c r="G693"/>
  <c r="G696"/>
  <c r="G697"/>
  <c r="F699"/>
  <c r="G699"/>
  <c r="G700"/>
  <c r="F700"/>
  <c r="G720"/>
  <c r="F720"/>
  <c r="G734"/>
  <c r="F734"/>
  <c r="F589"/>
  <c r="G589"/>
  <c r="E481"/>
  <c r="G482"/>
  <c r="F482"/>
  <c r="E469"/>
  <c r="G470"/>
  <c r="G562"/>
  <c r="F562"/>
  <c r="G214"/>
  <c r="F214"/>
  <c r="G385"/>
  <c r="G578"/>
  <c r="F578"/>
  <c r="F681"/>
  <c r="E88"/>
  <c r="G84"/>
  <c r="F84"/>
  <c r="F73"/>
  <c r="G73"/>
  <c r="D473"/>
  <c r="G473" s="1"/>
  <c r="D477"/>
  <c r="G477" s="1"/>
  <c r="N367"/>
  <c r="E494"/>
  <c r="E505"/>
  <c r="E630"/>
  <c r="L367"/>
  <c r="D494"/>
  <c r="M367"/>
  <c r="M371"/>
  <c r="N371"/>
  <c r="D356"/>
  <c r="E714"/>
  <c r="E742"/>
  <c r="E182"/>
  <c r="E664"/>
  <c r="E719"/>
  <c r="E213"/>
  <c r="E659"/>
  <c r="E43"/>
  <c r="E356"/>
  <c r="E172"/>
  <c r="E245"/>
  <c r="E92"/>
  <c r="E98"/>
  <c r="E238"/>
  <c r="E241"/>
  <c r="E60"/>
  <c r="C736"/>
  <c r="D57"/>
  <c r="H369"/>
  <c r="I369"/>
  <c r="E581"/>
  <c r="K20" i="2"/>
  <c r="K22"/>
  <c r="D274" i="1"/>
  <c r="D271" s="1"/>
  <c r="L370"/>
  <c r="J369"/>
  <c r="E561"/>
  <c r="D584"/>
  <c r="K23" i="2"/>
  <c r="E274" i="1"/>
  <c r="R367"/>
  <c r="E28" i="2"/>
  <c r="D28"/>
  <c r="E29" s="1"/>
  <c r="D432" i="1"/>
  <c r="E432"/>
  <c r="L371"/>
  <c r="C122"/>
  <c r="I274"/>
  <c r="D207"/>
  <c r="E736"/>
  <c r="E20" i="2"/>
  <c r="E21"/>
  <c r="G20"/>
  <c r="C20"/>
  <c r="C21"/>
  <c r="I20"/>
  <c r="C27"/>
  <c r="D736" i="1"/>
  <c r="D622"/>
  <c r="C622"/>
  <c r="E622"/>
  <c r="D546"/>
  <c r="D545" s="1"/>
  <c r="D544" s="1"/>
  <c r="D543" s="1"/>
  <c r="D640"/>
  <c r="D639" s="1"/>
  <c r="D638" s="1"/>
  <c r="D593"/>
  <c r="D592" s="1"/>
  <c r="E678"/>
  <c r="E427"/>
  <c r="E605"/>
  <c r="D707"/>
  <c r="E723"/>
  <c r="E707"/>
  <c r="D723"/>
  <c r="C723"/>
  <c r="C722" s="1"/>
  <c r="E691"/>
  <c r="C707"/>
  <c r="D691"/>
  <c r="C691"/>
  <c r="C690" s="1"/>
  <c r="C689" s="1"/>
  <c r="C688" s="1"/>
  <c r="D678"/>
  <c r="D677" s="1"/>
  <c r="D676" s="1"/>
  <c r="D675" s="1"/>
  <c r="D674" s="1"/>
  <c r="C678"/>
  <c r="C677" s="1"/>
  <c r="C676" s="1"/>
  <c r="C675" s="1"/>
  <c r="C674" s="1"/>
  <c r="C668"/>
  <c r="D658"/>
  <c r="C658"/>
  <c r="D645"/>
  <c r="C631"/>
  <c r="C630" s="1"/>
  <c r="E335"/>
  <c r="D530"/>
  <c r="D575"/>
  <c r="D605"/>
  <c r="D521"/>
  <c r="D512" s="1"/>
  <c r="E530"/>
  <c r="E640"/>
  <c r="D486"/>
  <c r="D485" s="1"/>
  <c r="D484" s="1"/>
  <c r="E546"/>
  <c r="E584"/>
  <c r="D442"/>
  <c r="D441" s="1"/>
  <c r="D561"/>
  <c r="D560" s="1"/>
  <c r="D559" s="1"/>
  <c r="D558" s="1"/>
  <c r="E442"/>
  <c r="C584"/>
  <c r="D408"/>
  <c r="C640"/>
  <c r="C639" s="1"/>
  <c r="C638" s="1"/>
  <c r="C605"/>
  <c r="C599" s="1"/>
  <c r="C598" s="1"/>
  <c r="C593"/>
  <c r="C592" s="1"/>
  <c r="C575"/>
  <c r="C561"/>
  <c r="C546"/>
  <c r="C545" s="1"/>
  <c r="C544" s="1"/>
  <c r="C543" s="1"/>
  <c r="C274"/>
  <c r="C530"/>
  <c r="C521"/>
  <c r="C512" s="1"/>
  <c r="C486"/>
  <c r="C485" s="1"/>
  <c r="C484" s="1"/>
  <c r="E254"/>
  <c r="E251" s="1"/>
  <c r="E408"/>
  <c r="D427"/>
  <c r="C442"/>
  <c r="C441" s="1"/>
  <c r="C427"/>
  <c r="C408"/>
  <c r="C356"/>
  <c r="D162"/>
  <c r="D263"/>
  <c r="D260" s="1"/>
  <c r="C254"/>
  <c r="C251" s="1"/>
  <c r="D181"/>
  <c r="D241"/>
  <c r="E162"/>
  <c r="E122"/>
  <c r="D122"/>
  <c r="E108"/>
  <c r="D108"/>
  <c r="D98"/>
  <c r="E72"/>
  <c r="D72"/>
  <c r="C241"/>
  <c r="C207"/>
  <c r="C181"/>
  <c r="C162"/>
  <c r="C108"/>
  <c r="E260"/>
  <c r="C98"/>
  <c r="C72"/>
  <c r="C60"/>
  <c r="G108" l="1"/>
  <c r="F108"/>
  <c r="G162"/>
  <c r="F162"/>
  <c r="G408"/>
  <c r="G584"/>
  <c r="F584"/>
  <c r="G640"/>
  <c r="F640"/>
  <c r="F691"/>
  <c r="G691"/>
  <c r="F723"/>
  <c r="G723"/>
  <c r="F605"/>
  <c r="G605"/>
  <c r="G736"/>
  <c r="F736"/>
  <c r="G60"/>
  <c r="F60"/>
  <c r="E91"/>
  <c r="F92"/>
  <c r="G92"/>
  <c r="G213"/>
  <c r="F213"/>
  <c r="G630"/>
  <c r="F630"/>
  <c r="G494"/>
  <c r="F494"/>
  <c r="G469"/>
  <c r="G692"/>
  <c r="F692"/>
  <c r="G646"/>
  <c r="F646"/>
  <c r="E526"/>
  <c r="F527"/>
  <c r="G527"/>
  <c r="E437"/>
  <c r="F438"/>
  <c r="G438"/>
  <c r="F711"/>
  <c r="G711"/>
  <c r="G600"/>
  <c r="F600"/>
  <c r="G534"/>
  <c r="F534"/>
  <c r="G330"/>
  <c r="F330"/>
  <c r="G356"/>
  <c r="F631"/>
  <c r="F442"/>
  <c r="G442"/>
  <c r="G546"/>
  <c r="F546"/>
  <c r="G530"/>
  <c r="F530"/>
  <c r="F707"/>
  <c r="G707"/>
  <c r="E426"/>
  <c r="G427"/>
  <c r="F427"/>
  <c r="G622"/>
  <c r="F622"/>
  <c r="G432"/>
  <c r="F561"/>
  <c r="G561"/>
  <c r="F581"/>
  <c r="G581"/>
  <c r="G245"/>
  <c r="F245"/>
  <c r="G659"/>
  <c r="F659"/>
  <c r="F719"/>
  <c r="G719"/>
  <c r="E181"/>
  <c r="G182"/>
  <c r="F182"/>
  <c r="G714"/>
  <c r="F714"/>
  <c r="F505"/>
  <c r="G505"/>
  <c r="E480"/>
  <c r="F481"/>
  <c r="G481"/>
  <c r="E668"/>
  <c r="E567"/>
  <c r="F568"/>
  <c r="F476"/>
  <c r="F422"/>
  <c r="G422"/>
  <c r="F537"/>
  <c r="G537"/>
  <c r="F487"/>
  <c r="G487"/>
  <c r="F356"/>
  <c r="G678"/>
  <c r="F678"/>
  <c r="G172"/>
  <c r="F172"/>
  <c r="F122"/>
  <c r="G122"/>
  <c r="G72"/>
  <c r="F72"/>
  <c r="F43"/>
  <c r="G43"/>
  <c r="D476"/>
  <c r="G476" s="1"/>
  <c r="E560"/>
  <c r="E504"/>
  <c r="D426"/>
  <c r="D421" s="1"/>
  <c r="D420" s="1"/>
  <c r="D599"/>
  <c r="E57"/>
  <c r="E718"/>
  <c r="E658"/>
  <c r="O360"/>
  <c r="C57"/>
  <c r="C38" s="1"/>
  <c r="C15" s="1"/>
  <c r="I15" s="1"/>
  <c r="D574"/>
  <c r="D573" s="1"/>
  <c r="E594"/>
  <c r="E22" i="2"/>
  <c r="E576" i="1"/>
  <c r="K24" i="2"/>
  <c r="J523" i="1"/>
  <c r="E522"/>
  <c r="N360"/>
  <c r="C28" i="2"/>
  <c r="C22"/>
  <c r="E271" i="1"/>
  <c r="G271" s="1"/>
  <c r="D355"/>
  <c r="E545"/>
  <c r="E486"/>
  <c r="E722"/>
  <c r="E441"/>
  <c r="E639"/>
  <c r="E599"/>
  <c r="E677"/>
  <c r="E421"/>
  <c r="D722"/>
  <c r="D690" s="1"/>
  <c r="D689" s="1"/>
  <c r="D688" s="1"/>
  <c r="C560"/>
  <c r="D436"/>
  <c r="D435" s="1"/>
  <c r="C436"/>
  <c r="C435" s="1"/>
  <c r="D38"/>
  <c r="D15" s="1"/>
  <c r="D511"/>
  <c r="D510" s="1"/>
  <c r="C645"/>
  <c r="C574"/>
  <c r="C573" s="1"/>
  <c r="C511"/>
  <c r="C510" s="1"/>
  <c r="C355"/>
  <c r="C354" s="1"/>
  <c r="C353" s="1"/>
  <c r="G274"/>
  <c r="E107"/>
  <c r="C107"/>
  <c r="E207"/>
  <c r="F274"/>
  <c r="C271"/>
  <c r="D107"/>
  <c r="D16" s="1"/>
  <c r="E638" l="1"/>
  <c r="F639"/>
  <c r="G639"/>
  <c r="G486"/>
  <c r="F486"/>
  <c r="G576"/>
  <c r="F576"/>
  <c r="F594"/>
  <c r="G718"/>
  <c r="F718"/>
  <c r="G504"/>
  <c r="F504"/>
  <c r="E566"/>
  <c r="F567"/>
  <c r="G480"/>
  <c r="F480"/>
  <c r="G437"/>
  <c r="F437"/>
  <c r="G91"/>
  <c r="F91"/>
  <c r="G207"/>
  <c r="F207"/>
  <c r="G421"/>
  <c r="F599"/>
  <c r="G599"/>
  <c r="G441"/>
  <c r="F441"/>
  <c r="G722"/>
  <c r="F722"/>
  <c r="F545"/>
  <c r="G545"/>
  <c r="G522"/>
  <c r="F522"/>
  <c r="F658"/>
  <c r="G658"/>
  <c r="G57"/>
  <c r="F57"/>
  <c r="G560"/>
  <c r="F560"/>
  <c r="G181"/>
  <c r="F181"/>
  <c r="G426"/>
  <c r="G526"/>
  <c r="F526"/>
  <c r="G677"/>
  <c r="F677"/>
  <c r="D354"/>
  <c r="E598"/>
  <c r="E503"/>
  <c r="E559"/>
  <c r="D598"/>
  <c r="E38"/>
  <c r="J38" s="1"/>
  <c r="K38" s="1"/>
  <c r="E645"/>
  <c r="F271"/>
  <c r="E690"/>
  <c r="E575"/>
  <c r="E436"/>
  <c r="E16"/>
  <c r="C104"/>
  <c r="C16"/>
  <c r="D104"/>
  <c r="C35"/>
  <c r="D35"/>
  <c r="E676"/>
  <c r="E485"/>
  <c r="E544"/>
  <c r="E420"/>
  <c r="C559"/>
  <c r="C572"/>
  <c r="F107"/>
  <c r="E104"/>
  <c r="G107"/>
  <c r="G38" l="1"/>
  <c r="E35"/>
  <c r="F35" s="1"/>
  <c r="G420"/>
  <c r="F436"/>
  <c r="G436"/>
  <c r="G690"/>
  <c r="F690"/>
  <c r="F559"/>
  <c r="G559"/>
  <c r="G598"/>
  <c r="F598"/>
  <c r="G638"/>
  <c r="F638"/>
  <c r="G544"/>
  <c r="F544"/>
  <c r="F485"/>
  <c r="G485"/>
  <c r="F645"/>
  <c r="G645"/>
  <c r="F566"/>
  <c r="G676"/>
  <c r="F676"/>
  <c r="G575"/>
  <c r="F575"/>
  <c r="F104"/>
  <c r="D353"/>
  <c r="E558"/>
  <c r="G503"/>
  <c r="F503"/>
  <c r="D572"/>
  <c r="F38"/>
  <c r="E15"/>
  <c r="F15" s="1"/>
  <c r="E435"/>
  <c r="E689"/>
  <c r="E574"/>
  <c r="I16"/>
  <c r="C17"/>
  <c r="C24" s="1"/>
  <c r="E23" s="1"/>
  <c r="F16"/>
  <c r="G16"/>
  <c r="G35"/>
  <c r="E543"/>
  <c r="E484"/>
  <c r="E675"/>
  <c r="C558"/>
  <c r="G104"/>
  <c r="C263"/>
  <c r="C260" s="1"/>
  <c r="D352" l="1"/>
  <c r="D349" s="1"/>
  <c r="F543"/>
  <c r="G543"/>
  <c r="G484"/>
  <c r="F484"/>
  <c r="F689"/>
  <c r="G689"/>
  <c r="G435"/>
  <c r="F435"/>
  <c r="G558"/>
  <c r="F558"/>
  <c r="G675"/>
  <c r="F675"/>
  <c r="G574"/>
  <c r="F574"/>
  <c r="E688"/>
  <c r="E17"/>
  <c r="C28" s="1"/>
  <c r="E355"/>
  <c r="G15"/>
  <c r="D17"/>
  <c r="E674"/>
  <c r="C432"/>
  <c r="F432" s="1"/>
  <c r="F355" l="1"/>
  <c r="G355"/>
  <c r="G688"/>
  <c r="F688"/>
  <c r="G674"/>
  <c r="F674"/>
  <c r="F17"/>
  <c r="E24"/>
  <c r="E354"/>
  <c r="G17"/>
  <c r="D24"/>
  <c r="C426"/>
  <c r="F426" s="1"/>
  <c r="F354" l="1"/>
  <c r="G354"/>
  <c r="E353"/>
  <c r="C421"/>
  <c r="F421" s="1"/>
  <c r="F353" l="1"/>
  <c r="G353"/>
  <c r="C420"/>
  <c r="F420" l="1"/>
  <c r="C352"/>
  <c r="C349"/>
  <c r="I16" i="2" l="1"/>
  <c r="H20" l="1"/>
  <c r="I21" s="1"/>
  <c r="J17"/>
  <c r="D21"/>
  <c r="F21" s="1"/>
  <c r="D20"/>
  <c r="D22" l="1"/>
  <c r="F20"/>
  <c r="J364" i="1"/>
  <c r="E596"/>
  <c r="F596" l="1"/>
  <c r="E593"/>
  <c r="E23" i="2"/>
  <c r="E30" s="1"/>
  <c r="F22"/>
  <c r="H22" s="1"/>
  <c r="J363" i="1"/>
  <c r="J365" s="1"/>
  <c r="J367" s="1"/>
  <c r="E524"/>
  <c r="G524" l="1"/>
  <c r="F524"/>
  <c r="F593"/>
  <c r="P360"/>
  <c r="E521"/>
  <c r="E592"/>
  <c r="F521" l="1"/>
  <c r="G521"/>
  <c r="F592"/>
  <c r="E512"/>
  <c r="E573"/>
  <c r="G512" l="1"/>
  <c r="F512"/>
  <c r="G573"/>
  <c r="F573"/>
  <c r="E572"/>
  <c r="E511"/>
  <c r="F511" l="1"/>
  <c r="G511"/>
  <c r="G572"/>
  <c r="F572"/>
  <c r="E510"/>
  <c r="E352" s="1"/>
  <c r="G510" l="1"/>
  <c r="F510"/>
  <c r="E349"/>
  <c r="G352" l="1"/>
  <c r="F352"/>
  <c r="I353" l="1"/>
  <c r="I354" s="1"/>
</calcChain>
</file>

<file path=xl/sharedStrings.xml><?xml version="1.0" encoding="utf-8"?>
<sst xmlns="http://schemas.openxmlformats.org/spreadsheetml/2006/main" count="941" uniqueCount="725">
  <si>
    <t>Članak 1</t>
  </si>
  <si>
    <t>Članak 2</t>
  </si>
  <si>
    <t>INDEKS 3/1</t>
  </si>
  <si>
    <t>INDEKS 3/2</t>
  </si>
  <si>
    <t>A. RAČUN PRIHODA I RASHODA</t>
  </si>
  <si>
    <t>Prihodi</t>
  </si>
  <si>
    <t>Rashodi</t>
  </si>
  <si>
    <t>Razlika - višak / manjak</t>
  </si>
  <si>
    <t>B. RAČUN FINANCIRANJA</t>
  </si>
  <si>
    <t>Primitci</t>
  </si>
  <si>
    <t>Izdatci</t>
  </si>
  <si>
    <t>C. VIŠAK / MANJAK IZ PRETHODNIH GODINA</t>
  </si>
  <si>
    <t>Višak / manjak iz prethodnih godina</t>
  </si>
  <si>
    <t>Članak 3</t>
  </si>
  <si>
    <t>Članak 4</t>
  </si>
  <si>
    <t>I   OPĆI DIO PRORAČUNA</t>
  </si>
  <si>
    <t>Prihodi i primitci, te rashodi i izdatci po skupinama i podskupinama ostvareni su kakoslijedi:</t>
  </si>
  <si>
    <t>TABLICA A.</t>
  </si>
  <si>
    <t>PRIHODI</t>
  </si>
  <si>
    <t>SVEUKUPNO PRIHODI I PRIMITCI</t>
  </si>
  <si>
    <t>BROJ KONTA</t>
  </si>
  <si>
    <t>VRSTA PRIHODA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</si>
  <si>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</si>
  <si>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</si>
  <si>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</si>
  <si>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</si>
  <si>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</si>
  <si>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 države</t>
  </si>
  <si>
    <t xml:space="preserve">Pomoći iz proračuna </t>
  </si>
  <si>
    <t>Tekuće pomoći iz proračuna</t>
  </si>
  <si>
    <t>Kapitalne pomoći iz proračuna</t>
  </si>
  <si>
    <t>Pomoći od ostalih subjekata unutar opće države</t>
  </si>
  <si>
    <t>Kapitalne pomoći od HZZ-a</t>
  </si>
  <si>
    <t>Prihodi od imovine</t>
  </si>
  <si>
    <t>Prihodi od financijske imovine</t>
  </si>
  <si>
    <t>Prihodi od nefinancijske imovine</t>
  </si>
  <si>
    <t>Prihodi od koncesija</t>
  </si>
  <si>
    <t>Prihodi od zakupa i iznajmljivanja imovine</t>
  </si>
  <si>
    <t>Prihodi od zakupa poljoprivrednog zemljišta</t>
  </si>
  <si>
    <t>Naknada za korištenje nefinancijske imovine</t>
  </si>
  <si>
    <t>Ostali prihodi od nefinancijske imovine</t>
  </si>
  <si>
    <t>Naknada za zadržavanje nezakon. Izgrađ.</t>
  </si>
  <si>
    <t>Prihodi od kamata na dane zajmove</t>
  </si>
  <si>
    <t>Prih.od kamata na dane zajm.neprofit.org.,građanima i kućanstvima</t>
  </si>
  <si>
    <t>Prihodi od administrativnih pristojbi i po posebnim propisima</t>
  </si>
  <si>
    <t>Administrativne upravne pristojbe</t>
  </si>
  <si>
    <t xml:space="preserve">Troškovi ovršnog postupka </t>
  </si>
  <si>
    <t>Ostale nakn.i prist.za posebne namjene-grobarine i ostalo</t>
  </si>
  <si>
    <t>Prihodi po posebnim propisima</t>
  </si>
  <si>
    <t>Vodni doprinos (udio 8% Zakon o financ.vodnog gospodars.)</t>
  </si>
  <si>
    <t>Doprinosi za šume</t>
  </si>
  <si>
    <t>Ostali nespomenuti prihodi</t>
  </si>
  <si>
    <t xml:space="preserve">Komunalni doprinosi i naknade </t>
  </si>
  <si>
    <t>Komunalni doprinosi</t>
  </si>
  <si>
    <t>Komunalne naknade</t>
  </si>
  <si>
    <t>Prihodi koje Proračuni ostvare obavljanjem osn.djel.</t>
  </si>
  <si>
    <t>PRIHODI OD PRODAJE NEFINANCIJSKE IMOVINE</t>
  </si>
  <si>
    <t>Prihodi od prodaje neproizvedene imovine</t>
  </si>
  <si>
    <t>Prihodi od prodaje materijalne imovine - prirodnoh bogatstava</t>
  </si>
  <si>
    <t>Zemljište</t>
  </si>
  <si>
    <t>PRIMITCI OD FINANCIJSKE IMOVINE I ZADUŽIVANJA</t>
  </si>
  <si>
    <t>Primitci od zaduživanja</t>
  </si>
  <si>
    <t>Primljeni zajmovi od financijskih inst.izvan javnog sektora</t>
  </si>
  <si>
    <t>Primljeni zajmovi od tuzemnih financijskih inst.izvan javnog sektora</t>
  </si>
  <si>
    <t>RASHODI</t>
  </si>
  <si>
    <t>SVEUKUPNO RASHODI I IZDATCI</t>
  </si>
  <si>
    <t>VRSTA RASHODA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</si>
  <si>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</si>
  <si>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</si>
  <si>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</si>
  <si>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</si>
  <si>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</si>
  <si>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</si>
  <si>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</si>
  <si>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</si>
  <si>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 na rad</t>
  </si>
  <si>
    <t>Stručno usavršavanje zaposlenika</t>
  </si>
  <si>
    <t>Rashodi za materijal i energiju</t>
  </si>
  <si>
    <t>Uredski materijal i ostali materijalni rashodi</t>
  </si>
  <si>
    <t xml:space="preserve">Energija: električna en., javna rasvjeta, plin, benzin, diesel </t>
  </si>
  <si>
    <t>Materijal i djelovi za tekuće i inv. održ.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</si>
  <si>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</si>
  <si>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</si>
  <si>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</si>
  <si>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</si>
  <si>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</si>
  <si>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</si>
  <si>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 usluge</t>
  </si>
  <si>
    <t>Intelektualne i osobne usluge</t>
  </si>
  <si>
    <t>Računalne usluge</t>
  </si>
  <si>
    <t>Ostali nespomenuti rashodi poslovanja</t>
  </si>
  <si>
    <t>Premije osiguranja</t>
  </si>
  <si>
    <t>Reprezentacija</t>
  </si>
  <si>
    <t>Članarine</t>
  </si>
  <si>
    <t>Ostali rashodi poslovanja ( vijenci, HRT, Fina e-kartica i sl..)</t>
  </si>
  <si>
    <t>Civilna zaštita</t>
  </si>
  <si>
    <t>Dan Općine</t>
  </si>
  <si>
    <t>Vijeće srpske nacionalne manjine</t>
  </si>
  <si>
    <t>Financijski rashodi</t>
  </si>
  <si>
    <t>Kamate za primljene zajmove</t>
  </si>
  <si>
    <t xml:space="preserve">Kamate za primljene zajmove </t>
  </si>
  <si>
    <t>Ostali financijski rashodi</t>
  </si>
  <si>
    <t>Bankarske usluge i usluge platnog prometa</t>
  </si>
  <si>
    <t>Zatezne kamate</t>
  </si>
  <si>
    <t>Subvencije trg. Dr., poljoprivrednicima, obrtima,…</t>
  </si>
  <si>
    <t>Subv. Poljop. Obrtnicima, malim i sred. Poduzetnicima</t>
  </si>
  <si>
    <t>Pomoći dane u inozemstvo i unutar općeg proračuna</t>
  </si>
  <si>
    <t>Pomoći dane unutar općeg proračuna</t>
  </si>
  <si>
    <t>Tekuće pomoći Dječji vrtić Nova Gradiška</t>
  </si>
  <si>
    <t>Nakn. građ.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</si>
  <si>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</si>
  <si>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</si>
  <si>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</si>
  <si>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</si>
  <si>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</si>
  <si>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</si>
  <si>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Udr. Umirovljenika općine</t>
  </si>
  <si>
    <t>UDVDR G. Bogićevci</t>
  </si>
  <si>
    <t>Udruga žena LAN GB</t>
  </si>
  <si>
    <t>NK Sloboda</t>
  </si>
  <si>
    <t>ŠK Bedem</t>
  </si>
  <si>
    <t>LU Sokol</t>
  </si>
  <si>
    <t>DŠR G. BOGIĆEVCI</t>
  </si>
  <si>
    <t>STK GORNJI BOGIĆEVCI</t>
  </si>
  <si>
    <t>HR Bljesak</t>
  </si>
  <si>
    <t>DVD G. Bogićevci</t>
  </si>
  <si>
    <t>Crveni križ</t>
  </si>
  <si>
    <t>Tekuće pomoći PŠ GB i Smrtić</t>
  </si>
  <si>
    <t>Ostale tek. Donacije udrugama</t>
  </si>
  <si>
    <t>Tekuće donacije u naravi</t>
  </si>
  <si>
    <t>Kapitalne donacije</t>
  </si>
  <si>
    <t>Kapitalne donacije neprofitnim organizacijama</t>
  </si>
  <si>
    <t>Vjerske zajednice - RMK Župa Duha svetog</t>
  </si>
  <si>
    <t>Područne škole</t>
  </si>
  <si>
    <t>Kapitalne donacije građanima i kućanstvima</t>
  </si>
  <si>
    <t>Izvanredni rashodi</t>
  </si>
  <si>
    <t>Nepredviđeni rashodi do visine proračunske pričuve</t>
  </si>
  <si>
    <t>RASHODI ZA NABAVU NEFINANCIJSKE IMOVINE</t>
  </si>
  <si>
    <t>Rashodi za nabavu neproizvedene imovine</t>
  </si>
  <si>
    <t>Materijalna imovina - prirodna bogatstva</t>
  </si>
  <si>
    <t>Nematerijalna imovina</t>
  </si>
  <si>
    <t>Rashodi za nabavu proizvedene dugotrajne imovine</t>
  </si>
  <si>
    <t>Građevinski objekti</t>
  </si>
  <si>
    <t>SRC Brezine</t>
  </si>
  <si>
    <t>Ostali građevinski objekti</t>
  </si>
  <si>
    <t>Dom Smrtić</t>
  </si>
  <si>
    <t>Dom Trnava</t>
  </si>
  <si>
    <t>Postrojenja i oprema</t>
  </si>
  <si>
    <t>Oprema knjižnice</t>
  </si>
  <si>
    <t xml:space="preserve">Uređaji, strojevi i oprema za ostale namjene  </t>
  </si>
  <si>
    <t>Prijevozna sredstva</t>
  </si>
  <si>
    <t>Nematerijalna proizvedena imovina</t>
  </si>
  <si>
    <t>Rashodi za dodatna ulaganja na nefinancijskoj imovini</t>
  </si>
  <si>
    <t>Dodatna ulaganja na građevinskim objektima</t>
  </si>
  <si>
    <t>Dodatna ulaganja na građevinskim ovjektima</t>
  </si>
  <si>
    <t>IZDATCI ZA FINANCIJSKU IM. I POVRAT ZAJMOVA</t>
  </si>
  <si>
    <t>Otplata glavnice primljenih zajmova</t>
  </si>
  <si>
    <t>Otplata glavnice primljenih kratkoročnih zajmova</t>
  </si>
  <si>
    <t>RAČUN FINANCIRANJA</t>
  </si>
  <si>
    <t>TABLICA B.</t>
  </si>
  <si>
    <t>PRIMITCI</t>
  </si>
  <si>
    <t>SVEUKUPNO PRIMITCI</t>
  </si>
  <si>
    <t>PRIMICI OD FINANC. IMOVINE I ZADUŽIVANJA</t>
  </si>
  <si>
    <t>Primljeni zajmovi od banaka …</t>
  </si>
  <si>
    <t>Primljeni zajmovi od tuzemnih banaka …</t>
  </si>
  <si>
    <t>IZDATCI</t>
  </si>
  <si>
    <t>SVEUKUPNO IZDATCI</t>
  </si>
  <si>
    <t>IZDACI ZA FINANC. IMOV. OTPLATE ZAJMOVA</t>
  </si>
  <si>
    <t>Izdaci za otplatu glavnice primljenih zajmova</t>
  </si>
  <si>
    <t>Članak 5</t>
  </si>
  <si>
    <t>II POSEBNI DIO PRORAČUNA</t>
  </si>
  <si>
    <t>Prihodi i primici, te rashodi i izdaci su izvršeni po programskoj, organizacijskoj i ekonomskoj klasifikaciji kako slijedi:</t>
  </si>
  <si>
    <t>PRIHODI I PRIMICI SVEUKUPNO</t>
  </si>
  <si>
    <t>6111X</t>
  </si>
  <si>
    <t>Porez i prirez na dohodak od nesamostalnog rada</t>
  </si>
  <si>
    <t>6112X</t>
  </si>
  <si>
    <t>Porez i prirez na dohodak od samostalnih djelatnosti</t>
  </si>
  <si>
    <t>6113X</t>
  </si>
  <si>
    <t>Porez i prirez na dohodak od imovine i imovinskih prava</t>
  </si>
  <si>
    <t>6114X</t>
  </si>
  <si>
    <t>Porez i prirez na dohodak od kapitala</t>
  </si>
  <si>
    <t>6115X</t>
  </si>
  <si>
    <t>Porez i prirez na dohodak po godišnjoj prijavi</t>
  </si>
  <si>
    <t>6116X</t>
  </si>
  <si>
    <t>Porez i prir.na dohodak utvrđen u postupku nadzora za prethodnu godinu</t>
  </si>
  <si>
    <t>Porez na korištenje javnih površina</t>
  </si>
  <si>
    <t>Porez na promet nekretnina</t>
  </si>
  <si>
    <t>Porez na potrošnju alkoholnih i bezalkoholnih pića</t>
  </si>
  <si>
    <t>Porez na tvrtku</t>
  </si>
  <si>
    <t>Pomoći iz inozemstva i od subjekata unutar opće države</t>
  </si>
  <si>
    <t>Tekuće pomoći iz državnog proračuna</t>
  </si>
  <si>
    <t>Tekuće pomoći iz županijskog proračuna</t>
  </si>
  <si>
    <t>Kapitalne pomoći iz državnog proračuna</t>
  </si>
  <si>
    <t>Kapitalne pomoći od županija</t>
  </si>
  <si>
    <t>Kamate na depozite po viđenju</t>
  </si>
  <si>
    <t>Zatezne kamate iz obveznih odnosa-po ovršnim postupcima za komunalnu nak.</t>
  </si>
  <si>
    <t>Naknada za koncesiju za zbrinjavanje otpada - Eko-flor plus</t>
  </si>
  <si>
    <t>Prihodi od zakupa nekretnina (poslovnih prostora)</t>
  </si>
  <si>
    <t>Najam hladnjače, klupa, stolova</t>
  </si>
  <si>
    <t>Najam društvenih domova - sale</t>
  </si>
  <si>
    <t>Naknade za zadržavanje nezakonito izgrađene građevine</t>
  </si>
  <si>
    <t>Prihodi od administrativnih pristojbi i po posebnim</t>
  </si>
  <si>
    <t>Sredstva vodnog doprinosa</t>
  </si>
  <si>
    <t>Ostali prihodi</t>
  </si>
  <si>
    <t>Prihodi od prodaje neproizvedene dugotrajne imovine</t>
  </si>
  <si>
    <t>Prihodi od prodaje ostalog zemljišta</t>
  </si>
  <si>
    <t>PRIMICI OD FINANCIJSKE IMOVINE I ZADUŽIVANJA</t>
  </si>
  <si>
    <t>Primljene otplate (povrati) glavnice danih zajmova</t>
  </si>
  <si>
    <t>VLASTITI IZVORI</t>
  </si>
  <si>
    <t>RAZDJEL 001 JEDINSTVENI UPRAVNI ODJEL</t>
  </si>
  <si>
    <t>GLAVA 00101 POSLOVI ODJELA</t>
  </si>
  <si>
    <t>Funkcijska klasifikacija: 01-opće javne usluge</t>
  </si>
  <si>
    <t>Program 01: Redovna djelatnost</t>
  </si>
  <si>
    <t>Aktivnost: Administracija i upravljanje</t>
  </si>
  <si>
    <t>Bruto plaće</t>
  </si>
  <si>
    <t>Darovi djeci</t>
  </si>
  <si>
    <t>Regres i božićnica</t>
  </si>
  <si>
    <t>Jubilarna nagrada</t>
  </si>
  <si>
    <t>Doprinos za zdravstveno osiguranje i ozljede</t>
  </si>
  <si>
    <t>Doprinos za zapošljavanje</t>
  </si>
  <si>
    <t>Troškovi prijevoza na i s posla</t>
  </si>
  <si>
    <t>Seminari, savjetovanja i simpoziji</t>
  </si>
  <si>
    <t>Uredski materijal</t>
  </si>
  <si>
    <t>Matrijal za čišćenje i održavanje</t>
  </si>
  <si>
    <t>Potrošak električne energije za zgradu općinske uprave</t>
  </si>
  <si>
    <t>Potrošak plina za zgradu općinske uprave</t>
  </si>
  <si>
    <t>Potrošak plina za potrovlje - Ured Polj.sav.sl. i uredi udruga</t>
  </si>
  <si>
    <t>Izdaci za gorivo za službena vozila (Škoda)</t>
  </si>
  <si>
    <t>Troškovi za održavanje uredski prostorija</t>
  </si>
  <si>
    <t>Troškovi za održavanje opreme</t>
  </si>
  <si>
    <t>Troškovi za održavanje prijevoznog sredstva (škoda, fiat)</t>
  </si>
  <si>
    <t>Sitan inventar</t>
  </si>
  <si>
    <t>Auto gume</t>
  </si>
  <si>
    <t>Troškovi telefona i telefaksa</t>
  </si>
  <si>
    <t>Poštarina</t>
  </si>
  <si>
    <t>Tekuće održavanje zgrade gradske uprave</t>
  </si>
  <si>
    <t>Tekuće održavanje uredske opreme</t>
  </si>
  <si>
    <t>Izdaci za tekuće održavanje službenih vozila</t>
  </si>
  <si>
    <t>Izdaci za elektronske medije</t>
  </si>
  <si>
    <t>Izdaci za usluge izrade promotivnih materijala</t>
  </si>
  <si>
    <t>Potrošak vode u zgradi gradske uprave</t>
  </si>
  <si>
    <t>Odvoz smeća iz zgrade gradske uprave</t>
  </si>
  <si>
    <t>Ugovori o djelu</t>
  </si>
  <si>
    <t>Izdaci za različite katastarsko-geodetske usluge</t>
  </si>
  <si>
    <t>Grafičke i tiskarske usluge</t>
  </si>
  <si>
    <t>Ostali izdaci za registraciju službenih vozila</t>
  </si>
  <si>
    <t>Izdaci za redovno i kasko osiguranje službenih vozila</t>
  </si>
  <si>
    <t>Ostali nespomenuti izdaci - HRT pretplata</t>
  </si>
  <si>
    <t>Ostali različiti nespomenuti izdaci</t>
  </si>
  <si>
    <t>Kapitalni projekt: Nabava nefinancijske imovine za redovan rad</t>
  </si>
  <si>
    <t>Ostala nespomenuta prava</t>
  </si>
  <si>
    <t>Računala i računalna oprema</t>
  </si>
  <si>
    <t>Telefonske centrale i telefoni</t>
  </si>
  <si>
    <t>Osobni automobil</t>
  </si>
  <si>
    <t>Nematerijalna proizvedena imovina - računalni program</t>
  </si>
  <si>
    <t xml:space="preserve">GLAVA 00102 JAVNE USTANOVE ŠKOLSKOG ODGOJA </t>
  </si>
  <si>
    <t>Funkcijska klasifikacija: 09 - Obrazovanje</t>
  </si>
  <si>
    <t>Program 01: Program predškolskog odgoja-korisnik Dječji vrtić Nova Gradiška</t>
  </si>
  <si>
    <t>Aktivnost: Sufinanciranje odgajateljice "Male škole"</t>
  </si>
  <si>
    <t>Dječji vrtić Nova Gradiška</t>
  </si>
  <si>
    <t>Program 02 Javne potrebe iznad standarda u školstvu</t>
  </si>
  <si>
    <t>Aktivnost: Poticanje rada školskih ustanova na području Općine</t>
  </si>
  <si>
    <t>Područne škole G.Bogićevci i Smrtić</t>
  </si>
  <si>
    <t>Aktivnost: Stipendiranje studenata</t>
  </si>
  <si>
    <t xml:space="preserve">Stipendije i školarine - jednokratne pomoći studentima </t>
  </si>
  <si>
    <t>GLAVA 00103 PROGRAMSKA DJELATNOST KULTURE</t>
  </si>
  <si>
    <t>Funkcijska klasifikacija: 08 - Rekreacija, kultura i religija</t>
  </si>
  <si>
    <t>Program 01: Program javnih potreba u kulturi</t>
  </si>
  <si>
    <t>Aktivnost: Manifestacije u kulturi pod pokroviteljstvom Općine</t>
  </si>
  <si>
    <t>Dan općine - Smotra folklora</t>
  </si>
  <si>
    <t>Program 02: Djelatnost Narodne knjižnice i čitaonice "Grigor Vitez"</t>
  </si>
  <si>
    <t>Aktivnost: Administrativno, tehničko i stručno osoblje</t>
  </si>
  <si>
    <t>Doprinos za zdravstveno osiguranje</t>
  </si>
  <si>
    <t>Troškovi službenog putovanja</t>
  </si>
  <si>
    <t>Uredski materija</t>
  </si>
  <si>
    <t>Usluge tekućeg i invest. održ.opreme</t>
  </si>
  <si>
    <t>Časopisi</t>
  </si>
  <si>
    <t>Naknada banci za obavljanje poslova platnog prometa</t>
  </si>
  <si>
    <t>Kapitalni projekt: Nabava uredske opreme i namještaja u knjižnici</t>
  </si>
  <si>
    <t>Kapitalni projekt: Nabava knjižničke građe</t>
  </si>
  <si>
    <t>Knjige, umjetnička djela i ostale izložbene vrijednosti</t>
  </si>
  <si>
    <t>Knjige</t>
  </si>
  <si>
    <t>Program 03: Religiozne potrebe građana</t>
  </si>
  <si>
    <t>Kapitalni projekt: Izgradnja i obnova sakralnih objekata</t>
  </si>
  <si>
    <t>Župa Sv. Duha GB</t>
  </si>
  <si>
    <t>GLAVA 00104 PROGRAMSKA DJELATNOST SPORTA</t>
  </si>
  <si>
    <t>Funkcijska klasifikacija: 08- rekreacija, kultura, religija</t>
  </si>
  <si>
    <t>Program 01: Organizacija rekreacije i športskih aktivnosti</t>
  </si>
  <si>
    <t>Aktivnost: Osnovna djelatnost športskih udruga i udruga tehničke</t>
  </si>
  <si>
    <t>STK Gornji Bogićevci</t>
  </si>
  <si>
    <t>DŠR "Sport za sve" Gornji Bogićevci</t>
  </si>
  <si>
    <t>LU  Sokol</t>
  </si>
  <si>
    <t>Aktivnost: Manifestacije u športu pod pokroviteljstvom Općine</t>
  </si>
  <si>
    <t xml:space="preserve">Dan općine -Šahovski i nogometni turnir </t>
  </si>
  <si>
    <t>"Seoske igre" - sponzorstvo</t>
  </si>
  <si>
    <t>Kapitalni projekt: Izgradnja sportskih terena</t>
  </si>
  <si>
    <t>GLAVA 00105 JAVNE POTREBE I USLUGE U ZDRAVSTVU</t>
  </si>
  <si>
    <t>Funkcijska klasifikacija: 07 - Zdravstvo</t>
  </si>
  <si>
    <t>Program 01: Dodatne usluge u zdravstvu i preventiva</t>
  </si>
  <si>
    <t>Aktivnost: Poslovi deratizacije i dezinsekcije</t>
  </si>
  <si>
    <t>Deratizacija i dezinsekcija</t>
  </si>
  <si>
    <t>GLAVA 00106 PROGRAMSKA DJELATNOST SOCIJALNE SKRBI</t>
  </si>
  <si>
    <t>Funkcijska klasifikacija: 10-Socijalna zaštita</t>
  </si>
  <si>
    <t>Program 01: Program socijalne skrbi i novčanih pomoći</t>
  </si>
  <si>
    <t>Aktivnost: Pomoći obiteljima u novcu</t>
  </si>
  <si>
    <t>Pomoći</t>
  </si>
  <si>
    <t>Pomoći obiteljima i kućanstvima u novcu</t>
  </si>
  <si>
    <t>Pomoći obiteljima i kućanstvima za stanovanje</t>
  </si>
  <si>
    <t>Aktivnost: Pomoć u kući starim i nemoćnim - javni radovi</t>
  </si>
  <si>
    <t>Program 02: Poticajne mjere demografske obnove</t>
  </si>
  <si>
    <t>Aktivnost: Potpore za novorođeno dijete</t>
  </si>
  <si>
    <t>Naknade građanima i kućanstvima</t>
  </si>
  <si>
    <t>Naknade obiteljima za novorođenu djecu sa područja Općine</t>
  </si>
  <si>
    <t>Program 03: Humanitarna skrb kroz udruge građana</t>
  </si>
  <si>
    <t>Aktivnost: Humanitarna djelatnost Crvenog križa</t>
  </si>
  <si>
    <t>HCK GO Nova Gradiška - financiranje redovne djelatnosti</t>
  </si>
  <si>
    <t>Aktivnost: Poticaj djelovanju podružnice umirovljenika</t>
  </si>
  <si>
    <t>Donacije udrugi umirovljenika Gornji Bogićevci</t>
  </si>
  <si>
    <t>Program 04: Poticanje rada ostalih udruga građana</t>
  </si>
  <si>
    <t>Aktivnost: Poticanje rada ostalih udruga građana</t>
  </si>
  <si>
    <t>Udr. žena Lan GB</t>
  </si>
  <si>
    <t>Program 01: Upravljanje javnim financijama</t>
  </si>
  <si>
    <t>Aktivnost: Upravljanje javnim financijama</t>
  </si>
  <si>
    <t>Zatezne kamate iz poslovnih odnosa</t>
  </si>
  <si>
    <t>Ostali rashodi poslovanja</t>
  </si>
  <si>
    <t>Naknada Financijskoj agenciji za fina e-karticu</t>
  </si>
  <si>
    <t>Naknada Poreznoj upravi za naplatu općinskih poreza (5% prihoda)</t>
  </si>
  <si>
    <t>GLAVA 00108 VATROGASTVO, ZAŠTITA I SPAŠAVANJE</t>
  </si>
  <si>
    <t>Funkcijska klasifikacija: 03-Javni red i sigurnost</t>
  </si>
  <si>
    <t>Program 01: Zaštita od požara</t>
  </si>
  <si>
    <t>Aktivnost: Osnovna djelatnost sustava vatrogastva</t>
  </si>
  <si>
    <t>DVD Gornji Bogićevci</t>
  </si>
  <si>
    <t>GLAVA 00109 GOSPODARSTVO</t>
  </si>
  <si>
    <t>Funkcijska klasifikacija: 04-Ekonomski poslovi</t>
  </si>
  <si>
    <t>Program 01: Poticanje razvoja gospodarstva</t>
  </si>
  <si>
    <t xml:space="preserve">Aktivnost: </t>
  </si>
  <si>
    <t>Subvencije trg.društvima,poljop. i obrtnicima izvan javnog sektora</t>
  </si>
  <si>
    <t>GLAVA 00110 KOMUNALNE DJELATNOSTI</t>
  </si>
  <si>
    <t>Funkcijska klasifikacija: 01-Opće javne usluge</t>
  </si>
  <si>
    <t>Program 01: Redovna djelatnost vlastitog komunalnog pogona</t>
  </si>
  <si>
    <t>Kapitalni projekt: Opremanje vlastitog pogona</t>
  </si>
  <si>
    <t>Oprema komunalnog pogona</t>
  </si>
  <si>
    <t>Radna odjeća</t>
  </si>
  <si>
    <t>Program 02: Program javnih radova na održavanju komunalne infrastrukture</t>
  </si>
  <si>
    <t>Aktivnost: Pomoćno osoblje</t>
  </si>
  <si>
    <t>Program 03: Održavanje objekata i uređaja komunalne infrastrukture</t>
  </si>
  <si>
    <t>Potrošnja el.energije Mrtvačnice</t>
  </si>
  <si>
    <t>Materijal za nasipavanje cesta-poljskih putova</t>
  </si>
  <si>
    <t>Matrijal za održavanje opreme kom.pogona (kombinirka, traktor, kosilice, kombi</t>
  </si>
  <si>
    <t>Goriva i maziva (kombi vozilo)</t>
  </si>
  <si>
    <t>Goriva i maziva (kosilica,trimer,motorka)</t>
  </si>
  <si>
    <t>Goriva i maziva (kombinirka)</t>
  </si>
  <si>
    <t>Goriva i maziva (traktor)</t>
  </si>
  <si>
    <t>Usluge tekuće održavanje opreme komunalnog pogona</t>
  </si>
  <si>
    <t>Usluge tekuće održavanje poljskih puteva i nerazvrstanih cesta</t>
  </si>
  <si>
    <t>Odvoz smeća s javnih površina</t>
  </si>
  <si>
    <t>Naknada za uređenje voda za javne površine</t>
  </si>
  <si>
    <t>Usluge pri registraciji opreme</t>
  </si>
  <si>
    <t>Osiguranje pri registraciji opreme</t>
  </si>
  <si>
    <t>Funkcijska klasifikacija: 06 Usluge unaprjeđenja stanovanja</t>
  </si>
  <si>
    <t>Program 01: Održavanje objekata i uređaja ulične rasvjete</t>
  </si>
  <si>
    <t>Aktivnost: Javna rasvjeta</t>
  </si>
  <si>
    <t>Potrošak električne energije za javnu rasvjetu</t>
  </si>
  <si>
    <t>Izdaci za tekuće održ. objekata i opreme jav. rasvjete</t>
  </si>
  <si>
    <t>GLAVA 00111 IZGRADNJA OBJEKATA I UREĐAJA KOMUNALNE</t>
  </si>
  <si>
    <t>Program 01: Izgradnja objekata prometne infrastrukture</t>
  </si>
  <si>
    <t>Kapitalni projekt : Izgradnja i asfaltiranje cesta, nogostupa,</t>
  </si>
  <si>
    <t>Program 01: Prostorno-planski dokumentacija za područje Općine</t>
  </si>
  <si>
    <t>Aktivnost:Izrada prostorno-planske dokumentacije</t>
  </si>
  <si>
    <t>Funkcijska klasifikacija: 05 Zaštita okoliša</t>
  </si>
  <si>
    <t>Program 01:Prikupljanje i odvodnja otpadnih voda</t>
  </si>
  <si>
    <t>Kapitalni projekt: Izgradnja objekata odvodnje otpadnih voda</t>
  </si>
  <si>
    <t>Kanalizacija Smrtić - Ratkovac</t>
  </si>
  <si>
    <t>Aktivnost: Održavanje sistema za odvodnju otpadnih voda</t>
  </si>
  <si>
    <t>Oprema</t>
  </si>
  <si>
    <t>RAZDJEL 002 NAČELNIK</t>
  </si>
  <si>
    <t>GLAVA 00201 NAČELNIK</t>
  </si>
  <si>
    <t>Program 01: Donošenje akata i mjera iz djelokruga izvršnog tijela</t>
  </si>
  <si>
    <t>Aktivnost: Izvršna tijela</t>
  </si>
  <si>
    <t>RAZDJEL 003 OPĆINSKO VIJEĆE</t>
  </si>
  <si>
    <t>GLAVA 00301 OPĆINSKO VIJEĆE</t>
  </si>
  <si>
    <t>Program 01: Donošenje akata i mjera iz djelokruga predstavničkog i mjesne samouprave</t>
  </si>
  <si>
    <t>Aktivnost: Predstavničko tijelo</t>
  </si>
  <si>
    <t>Naknade za rad članovima Općinskog vijeća</t>
  </si>
  <si>
    <t>Aktivnost: Tekuća zaliha proračuna</t>
  </si>
  <si>
    <t>Nepredviđeni rashodi do visine proračunske zalihe</t>
  </si>
  <si>
    <t>Aktivnost: Dan Grada Pakraca</t>
  </si>
  <si>
    <t>Obilježavanje Dana općine</t>
  </si>
  <si>
    <t>Dan općine</t>
  </si>
  <si>
    <t>Aktivnost: Sjećanja na Domovinski rat</t>
  </si>
  <si>
    <t xml:space="preserve">UDVDR </t>
  </si>
  <si>
    <t>Ostali rashodi-vjenci i reprezentacija</t>
  </si>
  <si>
    <t>Program 02: Informiranje građana</t>
  </si>
  <si>
    <t>Aktivnost: Informiranje putem tiska</t>
  </si>
  <si>
    <t>NG novine</t>
  </si>
  <si>
    <t>Aktivnost: Informiranje putem radija</t>
  </si>
  <si>
    <t>Radio Bljesak</t>
  </si>
  <si>
    <t>Program 03: Program političkih stranaka</t>
  </si>
  <si>
    <t>Aktivnost: Osnovne funkcije političkih stranaka - Izbori</t>
  </si>
  <si>
    <t>Izbori - stranke</t>
  </si>
  <si>
    <t>Program 04: Rad nacionalnih manjina i zajednica</t>
  </si>
  <si>
    <t>Aktivnost: Aktivnosti vijeća nacionalnih manjina</t>
  </si>
  <si>
    <t>Vjeće srpske nacionalne manjine</t>
  </si>
  <si>
    <t>Program 05: Rad mjesnih odbora</t>
  </si>
  <si>
    <t>Aktivnost: Održavanje zgrada za redovno korištenje i rad MO</t>
  </si>
  <si>
    <t>Potrošak el. energije za zgrade MO</t>
  </si>
  <si>
    <t>Potrošak plina za zgrade MO</t>
  </si>
  <si>
    <t>Materijal i dijelovi za tekuće održavanje zgrada MO</t>
  </si>
  <si>
    <t>Sitni inventar za zgrade mjesnih odbora</t>
  </si>
  <si>
    <t>Potrošak vode u zgradama MO</t>
  </si>
  <si>
    <t>Investicijsko održ zgrada MO</t>
  </si>
  <si>
    <t>Kapitalni projekt: Nabava poslovnih zgrada za rad mjesnih odbora</t>
  </si>
  <si>
    <t>Dodatna ulaganja na nefinanciskoj imovini</t>
  </si>
  <si>
    <t>451..</t>
  </si>
  <si>
    <t>Dodatna ulaganja na građ. objekte</t>
  </si>
  <si>
    <t>Članak 6</t>
  </si>
  <si>
    <t>…..obveze za matrijalne rashode</t>
  </si>
  <si>
    <t>UKUPNO:</t>
  </si>
  <si>
    <t>Nedospjele obveze odnose se na slijedeće rashode:</t>
  </si>
  <si>
    <t>…..Obveze knjižnice</t>
  </si>
  <si>
    <t>Članak 7</t>
  </si>
  <si>
    <t>…..Potraživanja od zaposlenih</t>
  </si>
  <si>
    <t>…..Potraživanja za više plaćene poreze</t>
  </si>
  <si>
    <t>…..Potraživanja za više plaćene obveze</t>
  </si>
  <si>
    <t>…..Potraživanja od Slavče za el.energiju u domu Kosovac</t>
  </si>
  <si>
    <t>…..Potraživanja za porez na tvrtku</t>
  </si>
  <si>
    <t>…..Potraživanja za porez na potrošnju</t>
  </si>
  <si>
    <t>…..Potraživanja od Slavče za zatezne kamate</t>
  </si>
  <si>
    <t>…..Potraživanja od Eko-flora za dane koncesije</t>
  </si>
  <si>
    <t>…..Potraživanja za zakup poslovnih prostora</t>
  </si>
  <si>
    <t>…..Potraživanja za grobarine</t>
  </si>
  <si>
    <t>…..Potraživanja za održavanje kanalizacije</t>
  </si>
  <si>
    <t>…..Potraživanja za šumski doprinos</t>
  </si>
  <si>
    <t>…..Potraživanja za ostale prihode (voda Brezine, radni stroj, ukopi, grobna mjesta..)</t>
  </si>
  <si>
    <t>…..Potraživanja za komunalni doprinos za gradnju</t>
  </si>
  <si>
    <t>…..Potraživanja za komunalne naknade</t>
  </si>
  <si>
    <t>…..Potraživanja za naknade za priključak na vodovod i kanalizaciju</t>
  </si>
  <si>
    <t>…..Potraživanja od prodaje poljoprivrednog zemljišta</t>
  </si>
  <si>
    <t>Članak 8</t>
  </si>
  <si>
    <t>Članak 9</t>
  </si>
  <si>
    <t>Članak 10</t>
  </si>
  <si>
    <t>OPĆINSKO VIJEĆE OPĆINE GORNJI BOGIĆEVCI</t>
  </si>
  <si>
    <t>Predsjednik OV:</t>
  </si>
  <si>
    <t>Šugić Stipo</t>
  </si>
  <si>
    <t>Višak / manjak raspoloživ/za pokriće u slijedećem razdoblju</t>
  </si>
  <si>
    <t xml:space="preserve">kn. </t>
  </si>
  <si>
    <t xml:space="preserve">             Ostvaren je višak prihoda nad rashodima u iznosu od </t>
  </si>
  <si>
    <t>Prihod od danih koncesija</t>
  </si>
  <si>
    <t>6422…</t>
  </si>
  <si>
    <t>Prihodi od zakupa nekretnina i ost.imovine općine</t>
  </si>
  <si>
    <t>Prihodi od obavlj. osnovnih posl.vlas.djelat.-usluge općine</t>
  </si>
  <si>
    <t xml:space="preserve">Kazne, upravne mjere i ostali prihodi </t>
  </si>
  <si>
    <t xml:space="preserve">Ostali prihodi </t>
  </si>
  <si>
    <t xml:space="preserve">Stranke i troškovi izbora </t>
  </si>
  <si>
    <t>Utvrda Bedem</t>
  </si>
  <si>
    <t>Naknada za promjenu namjenen poljoprivrednog zemljišta</t>
  </si>
  <si>
    <t>Prihodi od usluga ukopa</t>
  </si>
  <si>
    <t>Prihodi od usluga radnog stroja</t>
  </si>
  <si>
    <t>Prihodi od usluga na spajanju na kom.infrastrukturu</t>
  </si>
  <si>
    <t>Prihoda od usluga održavanja privatne imovine</t>
  </si>
  <si>
    <t>Prihodi od pruženih usluga i osnovne djelatnosti</t>
  </si>
  <si>
    <t>Penali za nepravovremeno izvršene radove</t>
  </si>
  <si>
    <t>Višak  prihoda</t>
  </si>
  <si>
    <t>Manjak prihoda</t>
  </si>
  <si>
    <t xml:space="preserve">Manjak prihoda </t>
  </si>
  <si>
    <t>Ost.rash. poslovanja- sportske manifest. Mjesnih odbora</t>
  </si>
  <si>
    <t>Naknada Financijskoj agenciji za povrat ovršnih rješenja</t>
  </si>
  <si>
    <t>Vozila u cestovnom prometu</t>
  </si>
  <si>
    <t>Traktori</t>
  </si>
  <si>
    <t>Doprinosi na plaću</t>
  </si>
  <si>
    <t>Matrijal za invest.održavanje groblja</t>
  </si>
  <si>
    <t>Aktivnost: Održavanje i uređ. javnih ostalih obj.-Groblja i Mrtvačnica</t>
  </si>
  <si>
    <t>Aktivnost: Održavanje nerazvrstanih cesta</t>
  </si>
  <si>
    <t>Potrošnja el.en.za pogon pumpi</t>
  </si>
  <si>
    <t>Matrijal za održavanje vodovoda</t>
  </si>
  <si>
    <t>Potrošnja el.en.za rad pumpi</t>
  </si>
  <si>
    <t>Servisiranje fekalnih pumpi (dio 3232102)</t>
  </si>
  <si>
    <t>Gorivo za pumpu Honda za pražnjenjenje sabirnih jama</t>
  </si>
  <si>
    <t>Izmjene Prostornog plana Općine</t>
  </si>
  <si>
    <t>Funkcijska klasifikacija: 06-Usluge unapređenja stanovanja zajednice</t>
  </si>
  <si>
    <t>Matrijal za tek.odr.igrališta i spomen obilježja</t>
  </si>
  <si>
    <t>Opremanje domova MO</t>
  </si>
  <si>
    <t>Raspored plaća</t>
  </si>
  <si>
    <t>UPRVA</t>
  </si>
  <si>
    <t>BRUTO</t>
  </si>
  <si>
    <t>ZDRAV.</t>
  </si>
  <si>
    <t>ZAPOŠ.</t>
  </si>
  <si>
    <t>KOMUNALNI POGON</t>
  </si>
  <si>
    <t>JAVNI RADOVI</t>
  </si>
  <si>
    <t>KNJIŽNICA</t>
  </si>
  <si>
    <t>UKUPNO</t>
  </si>
  <si>
    <t>PROVJERA</t>
  </si>
  <si>
    <t>31321..</t>
  </si>
  <si>
    <t>NAČELNIK</t>
  </si>
  <si>
    <t>OST.UPRAVA</t>
  </si>
  <si>
    <t>RASPORED UPRAVA</t>
  </si>
  <si>
    <t>Doprinos na plaću</t>
  </si>
  <si>
    <t>Matrijal za inv.odr.mrtvačnica</t>
  </si>
  <si>
    <t>Sitni inventar  komunalnog pogona</t>
  </si>
  <si>
    <t>KANALIZACIJA EL.EN. I ODRŽAVANJE</t>
  </si>
  <si>
    <t>UKUPNO ZADUŽENJE U 2014</t>
  </si>
  <si>
    <t>NAPLAĆENO U 2014</t>
  </si>
  <si>
    <t>Osiguranje ljudi na radu za opće dobro</t>
  </si>
  <si>
    <t>Ostali nespomenuti rashodi poslovanja - ostale man. MO</t>
  </si>
  <si>
    <t>OIE - energetska obnova obiteljskih kuća</t>
  </si>
  <si>
    <t>Program 04: Zaštita povijesnih znamenitosti</t>
  </si>
  <si>
    <t>Kapitalni projekt: Utvrda Ivanovaca "Bedem"</t>
  </si>
  <si>
    <t>Oprema za knjižnicu - računalna oprema</t>
  </si>
  <si>
    <t>Kapit.pomoći od ostalih izvanpr. korisnika državnog prorač. FOND ZA ZAŠTITU OKOLIŠA</t>
  </si>
  <si>
    <t>Nogostup Smrtić - dokumentacija</t>
  </si>
  <si>
    <t>Nogostup kroz naselje Smrtić- dokumentacija</t>
  </si>
  <si>
    <t>a pojedinačno po vrstama kako slijedi:</t>
  </si>
  <si>
    <t>…..Potraživanja za najam ostale imovine-sale,hladnjača,inventar</t>
  </si>
  <si>
    <r>
      <t xml:space="preserve"> te na web stranici općine Gornji Bogićevci </t>
    </r>
    <r>
      <rPr>
        <u/>
        <sz val="9"/>
        <rFont val="Arial"/>
        <family val="2"/>
        <charset val="238"/>
      </rPr>
      <t xml:space="preserve">www.opcinagornjibogicevci.hr </t>
    </r>
  </si>
  <si>
    <t>INVESTICIJE (imovina)</t>
  </si>
  <si>
    <t>INVESTICIJSKO ODRŽAVANJE:</t>
  </si>
  <si>
    <t>…mrtvačnice, groblja i nerazvrstane ceste</t>
  </si>
  <si>
    <t>…vodocrpilište</t>
  </si>
  <si>
    <t>…kanalizacija</t>
  </si>
  <si>
    <t>…javna rasvjeta (samo pot.el.en.,nije fakturirano odr.)</t>
  </si>
  <si>
    <t>…tehničko osoblje na održ.kom.infr. (komun.po.i j.r.)</t>
  </si>
  <si>
    <t>…knjižnica (bez investicija)</t>
  </si>
  <si>
    <t>…udruge, područne škole i vjerske zajednice</t>
  </si>
  <si>
    <t>…pomoći građanima i kućanstvima</t>
  </si>
  <si>
    <t>…općinska uprava, načelnik i vijeće</t>
  </si>
  <si>
    <t>…povrat okvirnog kredita (minusa)</t>
  </si>
  <si>
    <t>…deratizacija i dezinsekcija</t>
  </si>
  <si>
    <t>UKUPNI PRIHODI I PRIMITCI:</t>
  </si>
  <si>
    <t>PRIHODI OD NEFINANCIJSKE IMOVINE</t>
  </si>
  <si>
    <t>PRIHODI OD ZADUŽIVANJA (MINUS)</t>
  </si>
  <si>
    <t>…OD POREZA</t>
  </si>
  <si>
    <t>% U UKUPNIM PRIH.</t>
  </si>
  <si>
    <t>…OD POMOĆI</t>
  </si>
  <si>
    <t>…OD IMOVINE (zakupi, koncesije, udio općine u naknadi za nezakonitu gradnju)</t>
  </si>
  <si>
    <t>…OD NAKNADA, DOPRINOSA I PRISTOJBI</t>
  </si>
  <si>
    <t>…OD PRUŽENIH USLUGA</t>
  </si>
  <si>
    <t>…OD KAZNI I UPRAVNIH MJERA (PENALI)</t>
  </si>
  <si>
    <t>% U UKUPNIM RASH.</t>
  </si>
  <si>
    <t>UKUPNI RASHODI I IZDATCI</t>
  </si>
  <si>
    <t>Aktivnost: Opskrba vodom i održavanje vodocrpilišta</t>
  </si>
  <si>
    <t>El.en.pumpa Karlovac - kod Krstanac</t>
  </si>
  <si>
    <t>Prihodi od prodaje proizvedene dugotr.imovine</t>
  </si>
  <si>
    <t>Prihodi od prodaje prijevoznih sredstava</t>
  </si>
  <si>
    <t>Prihodi od prodaje prijevoznih sredstava u cestovnom prom.</t>
  </si>
  <si>
    <t>Naknade za rad predstavničkih i izvršnih tijela, povjeren. i sl.</t>
  </si>
  <si>
    <t>INDEKS PREMA GODIŠNJEM PLANU 2015.</t>
  </si>
  <si>
    <t>Kapit.don.za gradnju i obnovu građ.obj. - natječaj OIE</t>
  </si>
  <si>
    <t>Kanalizacija Dubovac - obnova dokumentacije</t>
  </si>
  <si>
    <t>Sportski i rekreacijski tereni - Igralište Dubovac</t>
  </si>
  <si>
    <t>Ulaganja na tuđoj im.radi prava korištenja- Utvrda BEDEM</t>
  </si>
  <si>
    <t>Prostorni plan - izmjene</t>
  </si>
  <si>
    <t>Višak prihoda za pokriće rashoda iz prethodnih godina</t>
  </si>
  <si>
    <t>Prihodi od prodaje proizvedene dugotrajne imovine</t>
  </si>
  <si>
    <t>Oprema za knjižnicu - police za knjige</t>
  </si>
  <si>
    <t>Igralište Dubovac</t>
  </si>
  <si>
    <t>Zdravstvene i vet. usluge</t>
  </si>
  <si>
    <t>GLAVA 00107 PRORAČUN, FINANCIJE</t>
  </si>
  <si>
    <t>Matrijal za održavanje</t>
  </si>
  <si>
    <t>Program 02: Kupnja zemljišta za poboljšanje uvjeta stanovanja</t>
  </si>
  <si>
    <t>Aktivnost: Kupnja zemljišta</t>
  </si>
  <si>
    <t>Kupnja zemljišta</t>
  </si>
  <si>
    <t>Zapadna slavonija LAG - članarina</t>
  </si>
  <si>
    <t>oprema</t>
  </si>
  <si>
    <t>Najam službenih vozila</t>
  </si>
  <si>
    <t>Ostale naknade utvrđene općinskom odlukom (grobarine, takse, voda u PZ, otkup grobnih mjesta...)</t>
  </si>
  <si>
    <t>12/14</t>
  </si>
  <si>
    <t>01/15</t>
  </si>
  <si>
    <t>02'/15</t>
  </si>
  <si>
    <t>03/15</t>
  </si>
  <si>
    <t>04/15</t>
  </si>
  <si>
    <t>05/15</t>
  </si>
  <si>
    <t>06/15</t>
  </si>
  <si>
    <t>07/15</t>
  </si>
  <si>
    <t>08/15</t>
  </si>
  <si>
    <t>09/15</t>
  </si>
  <si>
    <t>10/15</t>
  </si>
  <si>
    <t>11/15</t>
  </si>
  <si>
    <t>10 KUĆNA NJEGA</t>
  </si>
  <si>
    <t>10 KOMUNALNI RADOVI</t>
  </si>
  <si>
    <t>Javnobilježničke i ostale pristojbe, web hosting</t>
  </si>
  <si>
    <t>VEČER FOLKLORA</t>
  </si>
  <si>
    <t>OSTALO</t>
  </si>
  <si>
    <t>OPIS</t>
  </si>
  <si>
    <t>SPORTSKA NATJECANJA NOGOMET I ŠAH</t>
  </si>
  <si>
    <t>Foto studio Z - okviri za zahvalnice</t>
  </si>
  <si>
    <t>Pehari i medalje za šahovski turnir</t>
  </si>
  <si>
    <t>Kaufland sokovi</t>
  </si>
  <si>
    <t>Serdar - vol</t>
  </si>
  <si>
    <t>Pečenke</t>
  </si>
  <si>
    <t>Metalija piće</t>
  </si>
  <si>
    <t>Nagradni fond šahisti</t>
  </si>
  <si>
    <t>Deni kruh</t>
  </si>
  <si>
    <t>Klarić comm. Ručak šahisti</t>
  </si>
  <si>
    <t>HRT</t>
  </si>
  <si>
    <t>FINA E-KARTICA</t>
  </si>
  <si>
    <t>FINA POVRAT OVRŠNIH RJEŠENJA</t>
  </si>
  <si>
    <t>5% PRIHODA</t>
  </si>
  <si>
    <t>SJEĆANJA NA DMOVINSKI RAT</t>
  </si>
  <si>
    <t>EL.ENERGIJA PUMPA KARLOVAC</t>
  </si>
  <si>
    <t>Usluge tekućeg.inv.održavanja (vodocrpilište)</t>
  </si>
  <si>
    <t>Doprinos za zdravstveno i ozljede</t>
  </si>
  <si>
    <t>GODIŠNJI IZVJEŠTAJ O IZVRŠENJU PRORAČUNA OPĆINE GORNJI BOGIĆEVCI</t>
  </si>
  <si>
    <t>RASPORED - Nepredviđeni rashodi do visine proračunske pričuve</t>
  </si>
  <si>
    <t>Primljeni zajmovi od tuzemnih kreditnih inst.izvan javnog sektora -  KORIŠTENI ODOBRENI MINUS</t>
  </si>
  <si>
    <t>kn, a pojedinačno po vrstama kako slijedi:</t>
  </si>
  <si>
    <t>Parkiralište - ulica Karlovac</t>
  </si>
  <si>
    <t>Prijenosi proračunskim korisnicima</t>
  </si>
  <si>
    <t>Prijenosi za financiranje rashoda poslovanja</t>
  </si>
  <si>
    <t xml:space="preserve">Hrvatski seljački dom GB </t>
  </si>
  <si>
    <t>Knjige, umj.djela i ostale izložbene vrijednosti</t>
  </si>
  <si>
    <t>Naknada za uporabu javnih površina</t>
  </si>
  <si>
    <t>Prihodi od naknade za troškove ovršnog postupka  i ostale nakn.</t>
  </si>
  <si>
    <t>Prihodi od utržak knjižnice</t>
  </si>
  <si>
    <t>Prihoda od usluga rada cisternom</t>
  </si>
  <si>
    <t>Ostale naknade utvrđene općinskom odlukom</t>
  </si>
  <si>
    <t>Ostali nespomenuti rashodi- kulturne manifestacije knjižnice</t>
  </si>
  <si>
    <t>doprinosi 313</t>
  </si>
  <si>
    <t>razred 31</t>
  </si>
  <si>
    <t>razred 32</t>
  </si>
  <si>
    <t>razred 34</t>
  </si>
  <si>
    <t>razred 36</t>
  </si>
  <si>
    <t>razred 37</t>
  </si>
  <si>
    <t>razred 38</t>
  </si>
  <si>
    <t>Lasica doo</t>
  </si>
  <si>
    <t>Vijenci i lampioni</t>
  </si>
  <si>
    <t>INA plin</t>
  </si>
  <si>
    <t>SJAJ stolnjaci čišćenje</t>
  </si>
  <si>
    <t>Mesni butik klanje vola</t>
  </si>
  <si>
    <t>Metra potrbštine</t>
  </si>
  <si>
    <t>MO</t>
  </si>
  <si>
    <t xml:space="preserve">SPONZORSTVA SPORTSKIH NATJEC. </t>
  </si>
  <si>
    <t>ŠKOLA DJECA BOŽIĆNA BAJKA</t>
  </si>
  <si>
    <t>PLAN</t>
  </si>
  <si>
    <t>Rashodi za plaće proračunskog korisnika</t>
  </si>
  <si>
    <t>RASPORED 312</t>
  </si>
  <si>
    <t>UPRAVA</t>
  </si>
  <si>
    <t>NAZIV RASHODA</t>
  </si>
  <si>
    <t>USKRSNICA</t>
  </si>
  <si>
    <t>REGRES</t>
  </si>
  <si>
    <t>DAR SV.N</t>
  </si>
  <si>
    <t>BOŽIĆN.</t>
  </si>
  <si>
    <t>Cesta i parkiralište Karlovac</t>
  </si>
  <si>
    <t>Dom Gornji Bogićevci</t>
  </si>
  <si>
    <t>Potrošak električne energije i plina</t>
  </si>
  <si>
    <t>Grafičke i tiskarske usluge - NK SLOBODA monografija</t>
  </si>
  <si>
    <t>razred 35</t>
  </si>
  <si>
    <t>komunalni pogon</t>
  </si>
  <si>
    <t>GODIŠNJE IZVRŠENJE 2015.</t>
  </si>
  <si>
    <t>GODIŠNJI PLAN 2016</t>
  </si>
  <si>
    <t>GODIŠNJE  IZVRŠENJE 2016.</t>
  </si>
  <si>
    <t>ZA 2016. GODINU</t>
  </si>
  <si>
    <t>Donosi se Godišnji izvještaj o izvršenju proračuna općine Gornji Bogićevci za 2016.godinu</t>
  </si>
  <si>
    <t>INDEKS PREMA 2015.</t>
  </si>
  <si>
    <t>U 2016.godini ostvareno je kako slijedi:</t>
  </si>
  <si>
    <t>GODIŠNJI PLAN 2016.</t>
  </si>
  <si>
    <t xml:space="preserve">Potraživanja  općine G. Bogićevci na dan 31. prosinca 2016. g. ukupno iznose                                      </t>
  </si>
  <si>
    <t>Tekuće pomoći iz proračuna KNJIŽNICA</t>
  </si>
  <si>
    <t>Kapitalne pomoći iz proračuna KNJIŽNICA</t>
  </si>
  <si>
    <t>Pomoći od izvanpr.korisnika župan.,grad.ili općinskog proračuna KNJIŽNICA</t>
  </si>
  <si>
    <t>Pomoći proračunskim korisnicima iz proračuna koji im nije nadležan</t>
  </si>
  <si>
    <t>Pomoći pror.korisnicima od nenadležnih proračuna KNJIŽNICA</t>
  </si>
  <si>
    <t>Pom.iz drž.pror.temeljem prijenosa EU sredstava</t>
  </si>
  <si>
    <t>Mjera 7.1.1-izrada strategije razvoja općine</t>
  </si>
  <si>
    <t>Prihodi od financijske imovine KNJIŽNICA</t>
  </si>
  <si>
    <t>Ostali vl.prihodi (utržak knjižnice)</t>
  </si>
  <si>
    <t>Ostali rashodi za zaposlene KNJIŽNICA</t>
  </si>
  <si>
    <t>Plaće za redovan rad stalnih djelatnika</t>
  </si>
  <si>
    <t>Plaća knjižnica</t>
  </si>
  <si>
    <t>Plaća Javni radovi</t>
  </si>
  <si>
    <t>Plaća Javni radovi MLADI ZA EU</t>
  </si>
  <si>
    <t>Doprinosi na plaće-redovni zaposlenici</t>
  </si>
  <si>
    <t>Dop.na plaće-knjižnica</t>
  </si>
  <si>
    <t>Dop.na plaće-Javni radovi</t>
  </si>
  <si>
    <t>Dop.na plaće-Javni radovi MLADI ZA EU</t>
  </si>
  <si>
    <t>Službena putovanja KNJIŽNICA</t>
  </si>
  <si>
    <t>Uredski materijal i ostali materijalni rashodi KNJIŽNICA</t>
  </si>
  <si>
    <t>Energija: električna en., javna rasvjeta, plin KNJIŽNICA</t>
  </si>
  <si>
    <t>Usluge telefona, pošte i prijevoza KNJIŽNICA</t>
  </si>
  <si>
    <t>Usluge tekućeg i investicijskog održavanja KNJIŽNICA</t>
  </si>
  <si>
    <t>Časopisi KNJIŽNICA</t>
  </si>
  <si>
    <t>Ostale usluge (tehn.preg.vozila…)</t>
  </si>
  <si>
    <t>Grsf.i tisk.usl.,uskl.uveziv.-KNJIGA NK SLOBODA</t>
  </si>
  <si>
    <t>Računovodstvo knjižnice</t>
  </si>
  <si>
    <t>Kulturne manifestacije knjižnice</t>
  </si>
  <si>
    <t>Financijski rashodi KNJIŽNICA</t>
  </si>
  <si>
    <t>Rekonstrukcija ceste St.kraj</t>
  </si>
  <si>
    <t>Cesta-ulica Dolnjak</t>
  </si>
  <si>
    <t>Cesta-PZ Brezine</t>
  </si>
  <si>
    <t>Cesta Podgaj-odvojak</t>
  </si>
  <si>
    <t>Dom Kosovac</t>
  </si>
  <si>
    <t>Oprema uredska</t>
  </si>
  <si>
    <t>Infrastruktura širokopojasnog pristupa</t>
  </si>
  <si>
    <t>Strategija razvoja općine</t>
  </si>
  <si>
    <t>Naknada za korištenje naftne luke.naftovoda…</t>
  </si>
  <si>
    <t>Bruto plaće MLADI ZA EU</t>
  </si>
  <si>
    <t>Doprinos za zdravstveno osig.i ozljede MLADI ZA EU</t>
  </si>
  <si>
    <t>Doprinosi za zapošljavanje MLADI ZA EU</t>
  </si>
  <si>
    <t>Usluge čišćenja,pranja i sl.</t>
  </si>
  <si>
    <t>Pomoći obiteljima i kućanstvima za prehranu (šk.kuhinja)</t>
  </si>
  <si>
    <t>Cesta Podgaj</t>
  </si>
  <si>
    <t>Cesta PZ Brezine</t>
  </si>
  <si>
    <t>Cesta Stari kraj</t>
  </si>
  <si>
    <t>Troškovi telefona,telefaksa,poštarina</t>
  </si>
  <si>
    <t>Strategija razvoja Općine</t>
  </si>
  <si>
    <t>INDEKS PREMA GODIŠNJEM PLANU 2016.</t>
  </si>
  <si>
    <t>Tekuče pomoći iz državnog proračuna KNJIŽNICA</t>
  </si>
  <si>
    <t>Kapitalne pomoći iz državnog proračuna KNJIŽNICA</t>
  </si>
  <si>
    <t>Mjera 7.1.1. - Izrada strategije razvoja općine</t>
  </si>
  <si>
    <t>Kamate na depozite po viđenju KNJIŽNICA</t>
  </si>
  <si>
    <t xml:space="preserve">              Temeljem članka110.Zakona o proračunu("Narodne novine"br.87/08) i članka 33. Statuta općine Gornji Bogićevci ("Službeni glasnik općine Gornji Bogićevci br. 02/09), vijeće općine Gornji Bogićevci  na  19. sjednici održanoj 28. ožujka 2017. g. donosi</t>
  </si>
  <si>
    <r>
      <t>Nepodmirene obveze općine Gornji Bogićevci na dan 31. prosinca 2016. g.  iznose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312.367,00 kn, od čega dospjelih u iznosu od 481,00 kn,  </t>
    </r>
  </si>
  <si>
    <t>…..Obveze za nefinancijsku imovinu (dom Trnava)</t>
  </si>
  <si>
    <t>…..Potraživanja za više plaćene doprinose</t>
  </si>
  <si>
    <t>…..Potraživanja za zakup poljoprivrednog zemljišta</t>
  </si>
  <si>
    <t xml:space="preserve">       Sredstva tekuće proračunske pričuve planiranih u iznosu od 5.000,00 kn u 2016.g. nisu korištena .</t>
  </si>
  <si>
    <t xml:space="preserve">          Ovaj godišnji izvještaj o izvršenju proračuna općine Gornji Bogićevci za 2016.g.biti će objavljen u "Službenom glasniku općine Gornji Bogićevci"</t>
  </si>
  <si>
    <t>Klasa: 400-05/17-01-19</t>
  </si>
  <si>
    <t>Urbroj: 2178/18-03-17-01</t>
  </si>
  <si>
    <t>Gornji Bogićevci, 28. ožujka 2017. g.</t>
  </si>
  <si>
    <t>Ostale donacije fizičkih osoba za knjigu NK Sloboda KNJIŽNICA</t>
  </si>
  <si>
    <t>Sitni inventar KNJIŽNICA</t>
  </si>
  <si>
    <r>
      <t xml:space="preserve">Kapitalne pomoći od županija </t>
    </r>
    <r>
      <rPr>
        <sz val="8"/>
        <rFont val="Arial"/>
        <family val="2"/>
        <charset val="238"/>
      </rPr>
      <t>KNJIŽNICA</t>
    </r>
  </si>
  <si>
    <t>Sitni inventar</t>
  </si>
  <si>
    <t xml:space="preserve">           U  2016.godini Općina se nije zaduživala dugoročno, niti kratkoročno.</t>
  </si>
  <si>
    <t>…..Obveze za zaposlene i režijske troškove za mjesec prosinac</t>
  </si>
</sst>
</file>

<file path=xl/styles.xml><?xml version="1.0" encoding="utf-8"?>
<styleSheet xmlns="http://schemas.openxmlformats.org/spreadsheetml/2006/main">
  <fonts count="4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indexed="10"/>
      <name val="Arial"/>
      <family val="2"/>
      <charset val="238"/>
    </font>
    <font>
      <u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b/>
      <sz val="9"/>
      <name val="Arial"/>
      <family val="2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3"/>
      <color indexed="8"/>
      <name val="Times New Roman"/>
      <family val="1"/>
    </font>
    <font>
      <sz val="8"/>
      <color indexed="8"/>
      <name val="Arial"/>
      <family val="2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0">
    <xf numFmtId="0" fontId="0" fillId="0" borderId="0" xfId="0"/>
    <xf numFmtId="0" fontId="1" fillId="0" borderId="0" xfId="1"/>
    <xf numFmtId="0" fontId="5" fillId="0" borderId="0" xfId="1" applyFont="1"/>
    <xf numFmtId="0" fontId="8" fillId="0" borderId="0" xfId="1" applyFont="1" applyBorder="1"/>
    <xf numFmtId="4" fontId="8" fillId="0" borderId="0" xfId="1" applyNumberFormat="1" applyFont="1" applyBorder="1"/>
    <xf numFmtId="0" fontId="8" fillId="0" borderId="0" xfId="1" applyFont="1" applyBorder="1" applyAlignment="1">
      <alignment horizontal="left" vertical="top"/>
    </xf>
    <xf numFmtId="0" fontId="16" fillId="0" borderId="0" xfId="1" applyFont="1"/>
    <xf numFmtId="0" fontId="9" fillId="0" borderId="1" xfId="1" applyFont="1" applyBorder="1" applyAlignment="1">
      <alignment horizontal="left" vertical="justify"/>
    </xf>
    <xf numFmtId="4" fontId="9" fillId="0" borderId="1" xfId="1" applyNumberFormat="1" applyFont="1" applyBorder="1"/>
    <xf numFmtId="0" fontId="7" fillId="0" borderId="1" xfId="1" applyFont="1" applyBorder="1" applyAlignment="1">
      <alignment horizontal="left" vertical="top"/>
    </xf>
    <xf numFmtId="0" fontId="7" fillId="0" borderId="1" xfId="1" applyFont="1" applyBorder="1"/>
    <xf numFmtId="0" fontId="8" fillId="0" borderId="1" xfId="1" applyFont="1" applyBorder="1" applyAlignment="1">
      <alignment horizontal="left" vertical="top"/>
    </xf>
    <xf numFmtId="0" fontId="8" fillId="0" borderId="1" xfId="1" applyFont="1" applyBorder="1"/>
    <xf numFmtId="4" fontId="8" fillId="0" borderId="1" xfId="1" applyNumberFormat="1" applyFont="1" applyBorder="1"/>
    <xf numFmtId="0" fontId="8" fillId="0" borderId="1" xfId="1" applyFont="1" applyBorder="1" applyAlignment="1">
      <alignment horizontal="left" vertical="justify"/>
    </xf>
    <xf numFmtId="0" fontId="8" fillId="0" borderId="1" xfId="1" applyFont="1" applyBorder="1" applyAlignment="1">
      <alignment wrapText="1"/>
    </xf>
    <xf numFmtId="0" fontId="1" fillId="0" borderId="1" xfId="1" applyBorder="1"/>
    <xf numFmtId="0" fontId="1" fillId="0" borderId="1" xfId="1" applyBorder="1" applyAlignment="1">
      <alignment horizontal="left"/>
    </xf>
    <xf numFmtId="4" fontId="1" fillId="0" borderId="1" xfId="1" applyNumberFormat="1" applyBorder="1"/>
    <xf numFmtId="0" fontId="1" fillId="0" borderId="1" xfId="1" applyBorder="1" applyAlignment="1"/>
    <xf numFmtId="4" fontId="15" fillId="0" borderId="1" xfId="1" applyNumberFormat="1" applyFont="1" applyBorder="1"/>
    <xf numFmtId="0" fontId="1" fillId="0" borderId="0" xfId="1" applyBorder="1" applyAlignment="1">
      <alignment horizontal="left"/>
    </xf>
    <xf numFmtId="4" fontId="1" fillId="0" borderId="0" xfId="1" applyNumberFormat="1" applyBorder="1"/>
    <xf numFmtId="0" fontId="15" fillId="0" borderId="1" xfId="1" applyFont="1" applyBorder="1" applyAlignment="1">
      <alignment horizontal="left" vertical="top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0" fontId="1" fillId="2" borderId="3" xfId="1" applyFill="1" applyBorder="1"/>
    <xf numFmtId="0" fontId="1" fillId="2" borderId="4" xfId="1" applyFill="1" applyBorder="1"/>
    <xf numFmtId="0" fontId="1" fillId="3" borderId="3" xfId="1" applyFill="1" applyBorder="1"/>
    <xf numFmtId="4" fontId="5" fillId="4" borderId="1" xfId="1" applyNumberFormat="1" applyFont="1" applyFill="1" applyBorder="1"/>
    <xf numFmtId="0" fontId="6" fillId="5" borderId="5" xfId="1" applyFont="1" applyFill="1" applyBorder="1" applyAlignment="1">
      <alignment horizontal="left" vertical="top"/>
    </xf>
    <xf numFmtId="4" fontId="6" fillId="5" borderId="5" xfId="1" applyNumberFormat="1" applyFont="1" applyFill="1" applyBorder="1"/>
    <xf numFmtId="0" fontId="7" fillId="4" borderId="1" xfId="1" applyFont="1" applyFill="1" applyBorder="1" applyAlignment="1">
      <alignment horizontal="left" vertical="top"/>
    </xf>
    <xf numFmtId="0" fontId="7" fillId="4" borderId="1" xfId="1" applyFont="1" applyFill="1" applyBorder="1"/>
    <xf numFmtId="4" fontId="7" fillId="4" borderId="1" xfId="1" applyNumberFormat="1" applyFont="1" applyFill="1" applyBorder="1"/>
    <xf numFmtId="0" fontId="7" fillId="4" borderId="1" xfId="1" applyFont="1" applyFill="1" applyBorder="1" applyAlignment="1">
      <alignment wrapText="1"/>
    </xf>
    <xf numFmtId="0" fontId="19" fillId="4" borderId="1" xfId="1" applyFont="1" applyFill="1" applyBorder="1" applyAlignment="1">
      <alignment horizontal="left" vertical="top"/>
    </xf>
    <xf numFmtId="0" fontId="19" fillId="4" borderId="1" xfId="1" applyFont="1" applyFill="1" applyBorder="1"/>
    <xf numFmtId="4" fontId="19" fillId="4" borderId="1" xfId="1" applyNumberFormat="1" applyFont="1" applyFill="1" applyBorder="1"/>
    <xf numFmtId="4" fontId="12" fillId="4" borderId="1" xfId="1" applyNumberFormat="1" applyFont="1" applyFill="1" applyBorder="1"/>
    <xf numFmtId="0" fontId="6" fillId="5" borderId="1" xfId="1" applyFont="1" applyFill="1" applyBorder="1" applyAlignment="1">
      <alignment horizontal="left" vertical="top"/>
    </xf>
    <xf numFmtId="4" fontId="6" fillId="5" borderId="1" xfId="1" applyNumberFormat="1" applyFont="1" applyFill="1" applyBorder="1"/>
    <xf numFmtId="0" fontId="1" fillId="2" borderId="6" xfId="1" applyFill="1" applyBorder="1"/>
    <xf numFmtId="0" fontId="1" fillId="3" borderId="4" xfId="1" applyFill="1" applyBorder="1"/>
    <xf numFmtId="0" fontId="17" fillId="5" borderId="1" xfId="1" applyFont="1" applyFill="1" applyBorder="1" applyAlignment="1">
      <alignment horizontal="left"/>
    </xf>
    <xf numFmtId="0" fontId="17" fillId="5" borderId="1" xfId="1" applyFont="1" applyFill="1" applyBorder="1"/>
    <xf numFmtId="4" fontId="17" fillId="5" borderId="1" xfId="1" applyNumberFormat="1" applyFont="1" applyFill="1" applyBorder="1"/>
    <xf numFmtId="0" fontId="7" fillId="4" borderId="1" xfId="1" applyFont="1" applyFill="1" applyBorder="1" applyAlignment="1">
      <alignment horizontal="left" vertical="justify"/>
    </xf>
    <xf numFmtId="0" fontId="12" fillId="4" borderId="1" xfId="1" applyFont="1" applyFill="1" applyBorder="1" applyAlignment="1">
      <alignment horizontal="left" vertical="justify"/>
    </xf>
    <xf numFmtId="0" fontId="5" fillId="4" borderId="1" xfId="1" applyFont="1" applyFill="1" applyBorder="1" applyAlignment="1">
      <alignment horizontal="left" vertical="justify"/>
    </xf>
    <xf numFmtId="0" fontId="13" fillId="4" borderId="1" xfId="1" applyFont="1" applyFill="1" applyBorder="1" applyAlignment="1">
      <alignment horizontal="left"/>
    </xf>
    <xf numFmtId="0" fontId="13" fillId="4" borderId="1" xfId="1" applyFont="1" applyFill="1" applyBorder="1"/>
    <xf numFmtId="4" fontId="13" fillId="4" borderId="1" xfId="1" applyNumberFormat="1" applyFont="1" applyFill="1" applyBorder="1"/>
    <xf numFmtId="0" fontId="15" fillId="6" borderId="1" xfId="1" applyFont="1" applyFill="1" applyBorder="1" applyAlignment="1">
      <alignment horizontal="left" vertical="top"/>
    </xf>
    <xf numFmtId="4" fontId="15" fillId="6" borderId="1" xfId="1" applyNumberFormat="1" applyFont="1" applyFill="1" applyBorder="1"/>
    <xf numFmtId="4" fontId="18" fillId="0" borderId="1" xfId="1" applyNumberFormat="1" applyFont="1" applyBorder="1"/>
    <xf numFmtId="0" fontId="5" fillId="6" borderId="2" xfId="1" applyFont="1" applyFill="1" applyBorder="1" applyAlignment="1">
      <alignment vertical="center" wrapText="1" shrinkToFit="1"/>
    </xf>
    <xf numFmtId="0" fontId="5" fillId="6" borderId="2" xfId="1" applyFont="1" applyFill="1" applyBorder="1" applyAlignment="1">
      <alignment horizontal="center" vertical="center"/>
    </xf>
    <xf numFmtId="0" fontId="1" fillId="0" borderId="0" xfId="1" applyBorder="1" applyAlignment="1"/>
    <xf numFmtId="0" fontId="14" fillId="0" borderId="0" xfId="1" applyFont="1" applyBorder="1" applyAlignment="1"/>
    <xf numFmtId="0" fontId="6" fillId="5" borderId="1" xfId="1" applyFont="1" applyFill="1" applyBorder="1" applyAlignment="1">
      <alignment horizontal="left" vertical="center"/>
    </xf>
    <xf numFmtId="4" fontId="6" fillId="5" borderId="1" xfId="1" applyNumberFormat="1" applyFont="1" applyFill="1" applyBorder="1" applyAlignment="1">
      <alignment vertical="center"/>
    </xf>
    <xf numFmtId="0" fontId="23" fillId="2" borderId="4" xfId="1" applyFont="1" applyFill="1" applyBorder="1"/>
    <xf numFmtId="0" fontId="24" fillId="3" borderId="4" xfId="1" applyFont="1" applyFill="1" applyBorder="1"/>
    <xf numFmtId="4" fontId="16" fillId="0" borderId="1" xfId="1" applyNumberFormat="1" applyFont="1" applyBorder="1"/>
    <xf numFmtId="0" fontId="13" fillId="7" borderId="1" xfId="1" applyFont="1" applyFill="1" applyBorder="1" applyAlignment="1">
      <alignment horizontal="left"/>
    </xf>
    <xf numFmtId="0" fontId="13" fillId="7" borderId="1" xfId="1" applyFont="1" applyFill="1" applyBorder="1"/>
    <xf numFmtId="4" fontId="13" fillId="7" borderId="1" xfId="1" applyNumberFormat="1" applyFont="1" applyFill="1" applyBorder="1"/>
    <xf numFmtId="0" fontId="6" fillId="7" borderId="1" xfId="1" applyFont="1" applyFill="1" applyBorder="1" applyAlignment="1">
      <alignment horizontal="left" vertical="top"/>
    </xf>
    <xf numFmtId="0" fontId="6" fillId="7" borderId="1" xfId="1" applyFont="1" applyFill="1" applyBorder="1" applyAlignment="1">
      <alignment wrapText="1"/>
    </xf>
    <xf numFmtId="4" fontId="6" fillId="7" borderId="1" xfId="1" applyNumberFormat="1" applyFont="1" applyFill="1" applyBorder="1"/>
    <xf numFmtId="0" fontId="6" fillId="7" borderId="1" xfId="1" applyFont="1" applyFill="1" applyBorder="1" applyAlignment="1">
      <alignment horizontal="left" vertical="center"/>
    </xf>
    <xf numFmtId="4" fontId="6" fillId="7" borderId="1" xfId="1" applyNumberFormat="1" applyFont="1" applyFill="1" applyBorder="1" applyAlignment="1">
      <alignment vertical="center"/>
    </xf>
    <xf numFmtId="0" fontId="25" fillId="7" borderId="1" xfId="1" applyFont="1" applyFill="1" applyBorder="1" applyAlignment="1">
      <alignment horizontal="left" vertical="top"/>
    </xf>
    <xf numFmtId="4" fontId="25" fillId="7" borderId="1" xfId="1" applyNumberFormat="1" applyFont="1" applyFill="1" applyBorder="1"/>
    <xf numFmtId="0" fontId="12" fillId="4" borderId="1" xfId="1" applyFont="1" applyFill="1" applyBorder="1" applyAlignment="1">
      <alignment horizontal="left" vertical="top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vertical="center"/>
    </xf>
    <xf numFmtId="4" fontId="7" fillId="4" borderId="1" xfId="1" applyNumberFormat="1" applyFont="1" applyFill="1" applyBorder="1" applyAlignment="1">
      <alignment vertical="center"/>
    </xf>
    <xf numFmtId="1" fontId="8" fillId="0" borderId="1" xfId="1" applyNumberFormat="1" applyFont="1" applyBorder="1" applyAlignment="1">
      <alignment horizontal="left" vertical="top"/>
    </xf>
    <xf numFmtId="4" fontId="8" fillId="0" borderId="1" xfId="1" applyNumberFormat="1" applyFont="1" applyBorder="1" applyAlignment="1">
      <alignment wrapText="1"/>
    </xf>
    <xf numFmtId="4" fontId="15" fillId="0" borderId="1" xfId="1" applyNumberFormat="1" applyFont="1" applyBorder="1" applyAlignment="1">
      <alignment wrapText="1"/>
    </xf>
    <xf numFmtId="4" fontId="1" fillId="0" borderId="0" xfId="1" applyNumberFormat="1"/>
    <xf numFmtId="4" fontId="9" fillId="0" borderId="1" xfId="1" applyNumberFormat="1" applyFont="1" applyBorder="1" applyAlignment="1"/>
    <xf numFmtId="4" fontId="12" fillId="6" borderId="1" xfId="1" applyNumberFormat="1" applyFont="1" applyFill="1" applyBorder="1"/>
    <xf numFmtId="0" fontId="21" fillId="0" borderId="0" xfId="1" applyFont="1" applyBorder="1" applyAlignment="1"/>
    <xf numFmtId="0" fontId="14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12" fillId="0" borderId="0" xfId="1" applyFont="1" applyAlignment="1">
      <alignment horizont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9" fillId="6" borderId="7" xfId="1" applyFont="1" applyFill="1" applyBorder="1" applyAlignment="1">
      <alignment horizontal="center" vertical="center" wrapText="1"/>
    </xf>
    <xf numFmtId="0" fontId="11" fillId="0" borderId="0" xfId="1" applyFont="1" applyBorder="1" applyAlignment="1"/>
    <xf numFmtId="0" fontId="11" fillId="0" borderId="8" xfId="1" applyFont="1" applyBorder="1" applyAlignment="1"/>
    <xf numFmtId="4" fontId="11" fillId="0" borderId="1" xfId="1" applyNumberFormat="1" applyFont="1" applyBorder="1" applyAlignment="1"/>
    <xf numFmtId="4" fontId="11" fillId="0" borderId="8" xfId="1" applyNumberFormat="1" applyFont="1" applyBorder="1" applyAlignment="1"/>
    <xf numFmtId="4" fontId="11" fillId="0" borderId="5" xfId="1" applyNumberFormat="1" applyFont="1" applyBorder="1" applyAlignment="1"/>
    <xf numFmtId="4" fontId="11" fillId="0" borderId="0" xfId="1" applyNumberFormat="1" applyFont="1" applyBorder="1" applyAlignment="1"/>
    <xf numFmtId="0" fontId="1" fillId="0" borderId="0" xfId="1" applyAlignment="1">
      <alignment horizontal="center"/>
    </xf>
    <xf numFmtId="0" fontId="14" fillId="0" borderId="0" xfId="1" applyFont="1" applyBorder="1" applyAlignment="1">
      <alignment horizontal="left"/>
    </xf>
    <xf numFmtId="0" fontId="5" fillId="6" borderId="5" xfId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0" fontId="19" fillId="6" borderId="9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26" fillId="0" borderId="0" xfId="1" applyFont="1" applyBorder="1"/>
    <xf numFmtId="0" fontId="2" fillId="2" borderId="6" xfId="1" applyFont="1" applyFill="1" applyBorder="1"/>
    <xf numFmtId="0" fontId="22" fillId="2" borderId="6" xfId="1" applyFont="1" applyFill="1" applyBorder="1"/>
    <xf numFmtId="0" fontId="3" fillId="3" borderId="11" xfId="1" applyFont="1" applyFill="1" applyBorder="1"/>
    <xf numFmtId="4" fontId="3" fillId="3" borderId="12" xfId="1" applyNumberFormat="1" applyFont="1" applyFill="1" applyBorder="1"/>
    <xf numFmtId="4" fontId="4" fillId="3" borderId="12" xfId="1" applyNumberFormat="1" applyFont="1" applyFill="1" applyBorder="1"/>
    <xf numFmtId="4" fontId="2" fillId="2" borderId="6" xfId="1" applyNumberFormat="1" applyFont="1" applyFill="1" applyBorder="1"/>
    <xf numFmtId="4" fontId="1" fillId="8" borderId="12" xfId="1" applyNumberFormat="1" applyFill="1" applyBorder="1"/>
    <xf numFmtId="0" fontId="5" fillId="6" borderId="15" xfId="1" applyFont="1" applyFill="1" applyBorder="1" applyAlignment="1">
      <alignment vertical="center" wrapText="1" shrinkToFit="1"/>
    </xf>
    <xf numFmtId="0" fontId="5" fillId="6" borderId="15" xfId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/>
    </xf>
    <xf numFmtId="4" fontId="14" fillId="0" borderId="1" xfId="1" applyNumberFormat="1" applyFon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0" fontId="11" fillId="5" borderId="1" xfId="1" applyFont="1" applyFill="1" applyBorder="1" applyAlignment="1">
      <alignment horizontal="center"/>
    </xf>
    <xf numFmtId="1" fontId="11" fillId="5" borderId="1" xfId="1" applyNumberFormat="1" applyFont="1" applyFill="1" applyBorder="1" applyAlignment="1">
      <alignment horizontal="center"/>
    </xf>
    <xf numFmtId="0" fontId="11" fillId="9" borderId="1" xfId="1" applyFont="1" applyFill="1" applyBorder="1" applyAlignment="1">
      <alignment horizontal="center"/>
    </xf>
    <xf numFmtId="1" fontId="11" fillId="9" borderId="1" xfId="1" applyNumberFormat="1" applyFont="1" applyFill="1" applyBorder="1" applyAlignment="1">
      <alignment horizontal="center"/>
    </xf>
    <xf numFmtId="4" fontId="1" fillId="9" borderId="1" xfId="1" applyNumberFormat="1" applyFill="1" applyBorder="1"/>
    <xf numFmtId="4" fontId="1" fillId="5" borderId="1" xfId="1" applyNumberFormat="1" applyFill="1" applyBorder="1"/>
    <xf numFmtId="0" fontId="5" fillId="6" borderId="7" xfId="1" applyFont="1" applyFill="1" applyBorder="1" applyAlignment="1">
      <alignment vertical="center" wrapText="1" shrinkToFit="1"/>
    </xf>
    <xf numFmtId="0" fontId="5" fillId="6" borderId="7" xfId="1" applyFont="1" applyFill="1" applyBorder="1" applyAlignment="1">
      <alignment horizontal="center" vertical="center"/>
    </xf>
    <xf numFmtId="0" fontId="11" fillId="0" borderId="1" xfId="1" applyFont="1" applyBorder="1" applyAlignment="1"/>
    <xf numFmtId="0" fontId="15" fillId="6" borderId="1" xfId="1" applyFont="1" applyFill="1" applyBorder="1"/>
    <xf numFmtId="0" fontId="1" fillId="10" borderId="0" xfId="1" applyFill="1" applyBorder="1" applyAlignment="1"/>
    <xf numFmtId="4" fontId="11" fillId="10" borderId="0" xfId="1" applyNumberFormat="1" applyFont="1" applyFill="1" applyBorder="1" applyAlignment="1"/>
    <xf numFmtId="1" fontId="11" fillId="10" borderId="0" xfId="1" applyNumberFormat="1" applyFont="1" applyFill="1" applyBorder="1" applyAlignment="1"/>
    <xf numFmtId="0" fontId="11" fillId="10" borderId="0" xfId="1" applyFont="1" applyFill="1" applyBorder="1" applyAlignment="1"/>
    <xf numFmtId="0" fontId="11" fillId="10" borderId="0" xfId="1" applyFont="1" applyFill="1"/>
    <xf numFmtId="1" fontId="14" fillId="0" borderId="1" xfId="1" applyNumberFormat="1" applyFont="1" applyBorder="1" applyAlignment="1"/>
    <xf numFmtId="1" fontId="11" fillId="10" borderId="0" xfId="1" applyNumberFormat="1" applyFont="1" applyFill="1"/>
    <xf numFmtId="1" fontId="1" fillId="0" borderId="1" xfId="1" applyNumberFormat="1" applyBorder="1" applyAlignment="1"/>
    <xf numFmtId="4" fontId="14" fillId="0" borderId="1" xfId="1" applyNumberFormat="1" applyFont="1" applyBorder="1" applyAlignment="1"/>
    <xf numFmtId="0" fontId="11" fillId="0" borderId="1" xfId="1" applyFont="1" applyBorder="1"/>
    <xf numFmtId="1" fontId="11" fillId="0" borderId="1" xfId="1" applyNumberFormat="1" applyFont="1" applyBorder="1" applyAlignment="1"/>
    <xf numFmtId="4" fontId="27" fillId="11" borderId="1" xfId="1" applyNumberFormat="1" applyFont="1" applyFill="1" applyBorder="1" applyAlignment="1"/>
    <xf numFmtId="1" fontId="27" fillId="11" borderId="1" xfId="1" applyNumberFormat="1" applyFont="1" applyFill="1" applyBorder="1" applyAlignment="1"/>
    <xf numFmtId="1" fontId="1" fillId="0" borderId="1" xfId="1" applyNumberFormat="1" applyBorder="1"/>
    <xf numFmtId="1" fontId="11" fillId="4" borderId="16" xfId="1" applyNumberFormat="1" applyFont="1" applyFill="1" applyBorder="1"/>
    <xf numFmtId="4" fontId="27" fillId="12" borderId="17" xfId="1" applyNumberFormat="1" applyFont="1" applyFill="1" applyBorder="1"/>
    <xf numFmtId="0" fontId="27" fillId="12" borderId="18" xfId="1" applyFont="1" applyFill="1" applyBorder="1"/>
    <xf numFmtId="4" fontId="11" fillId="4" borderId="17" xfId="1" applyNumberFormat="1" applyFont="1" applyFill="1" applyBorder="1" applyAlignment="1"/>
    <xf numFmtId="1" fontId="11" fillId="4" borderId="18" xfId="1" applyNumberFormat="1" applyFont="1" applyFill="1" applyBorder="1" applyAlignment="1"/>
    <xf numFmtId="4" fontId="27" fillId="13" borderId="17" xfId="1" applyNumberFormat="1" applyFont="1" applyFill="1" applyBorder="1" applyAlignment="1"/>
    <xf numFmtId="1" fontId="27" fillId="13" borderId="18" xfId="1" applyNumberFormat="1" applyFont="1" applyFill="1" applyBorder="1" applyAlignment="1"/>
    <xf numFmtId="4" fontId="27" fillId="12" borderId="16" xfId="1" applyNumberFormat="1" applyFont="1" applyFill="1" applyBorder="1" applyAlignment="1"/>
    <xf numFmtId="1" fontId="27" fillId="12" borderId="19" xfId="1" applyNumberFormat="1" applyFont="1" applyFill="1" applyBorder="1" applyAlignment="1"/>
    <xf numFmtId="1" fontId="11" fillId="4" borderId="17" xfId="1" applyNumberFormat="1" applyFont="1" applyFill="1" applyBorder="1" applyAlignment="1"/>
    <xf numFmtId="0" fontId="11" fillId="4" borderId="18" xfId="1" applyFont="1" applyFill="1" applyBorder="1" applyAlignment="1"/>
    <xf numFmtId="1" fontId="27" fillId="13" borderId="17" xfId="1" applyNumberFormat="1" applyFont="1" applyFill="1" applyBorder="1" applyAlignment="1"/>
    <xf numFmtId="0" fontId="27" fillId="13" borderId="18" xfId="1" applyFont="1" applyFill="1" applyBorder="1" applyAlignment="1"/>
    <xf numFmtId="1" fontId="27" fillId="12" borderId="16" xfId="1" applyNumberFormat="1" applyFont="1" applyFill="1" applyBorder="1" applyAlignment="1"/>
    <xf numFmtId="0" fontId="27" fillId="12" borderId="19" xfId="1" applyFont="1" applyFill="1" applyBorder="1" applyAlignment="1"/>
    <xf numFmtId="1" fontId="11" fillId="4" borderId="16" xfId="1" applyNumberFormat="1" applyFont="1" applyFill="1" applyBorder="1" applyAlignment="1"/>
    <xf numFmtId="0" fontId="11" fillId="4" borderId="19" xfId="1" applyFont="1" applyFill="1" applyBorder="1" applyAlignment="1"/>
    <xf numFmtId="0" fontId="27" fillId="13" borderId="17" xfId="1" applyFont="1" applyFill="1" applyBorder="1"/>
    <xf numFmtId="0" fontId="27" fillId="13" borderId="18" xfId="1" applyFont="1" applyFill="1" applyBorder="1"/>
    <xf numFmtId="0" fontId="27" fillId="12" borderId="16" xfId="1" applyFont="1" applyFill="1" applyBorder="1"/>
    <xf numFmtId="0" fontId="27" fillId="12" borderId="19" xfId="1" applyFont="1" applyFill="1" applyBorder="1"/>
    <xf numFmtId="0" fontId="1" fillId="12" borderId="19" xfId="1" applyFill="1" applyBorder="1" applyAlignment="1"/>
    <xf numFmtId="0" fontId="1" fillId="4" borderId="18" xfId="1" applyFill="1" applyBorder="1" applyAlignment="1"/>
    <xf numFmtId="0" fontId="1" fillId="13" borderId="18" xfId="1" applyFill="1" applyBorder="1" applyAlignment="1"/>
    <xf numFmtId="4" fontId="27" fillId="12" borderId="17" xfId="1" applyNumberFormat="1" applyFont="1" applyFill="1" applyBorder="1" applyAlignment="1"/>
    <xf numFmtId="0" fontId="1" fillId="12" borderId="18" xfId="1" applyFill="1" applyBorder="1" applyAlignment="1"/>
    <xf numFmtId="4" fontId="27" fillId="11" borderId="20" xfId="1" applyNumberFormat="1" applyFont="1" applyFill="1" applyBorder="1" applyAlignment="1"/>
    <xf numFmtId="0" fontId="1" fillId="11" borderId="21" xfId="1" applyFill="1" applyBorder="1" applyAlignment="1"/>
    <xf numFmtId="4" fontId="28" fillId="11" borderId="1" xfId="1" applyNumberFormat="1" applyFont="1" applyFill="1" applyBorder="1"/>
    <xf numFmtId="4" fontId="28" fillId="12" borderId="1" xfId="1" applyNumberFormat="1" applyFont="1" applyFill="1" applyBorder="1"/>
    <xf numFmtId="4" fontId="28" fillId="13" borderId="1" xfId="1" applyNumberFormat="1" applyFont="1" applyFill="1" applyBorder="1"/>
    <xf numFmtId="4" fontId="1" fillId="4" borderId="1" xfId="1" applyNumberFormat="1" applyFill="1" applyBorder="1"/>
    <xf numFmtId="4" fontId="1" fillId="10" borderId="1" xfId="1" applyNumberFormat="1" applyFill="1" applyBorder="1"/>
    <xf numFmtId="4" fontId="11" fillId="10" borderId="1" xfId="1" applyNumberFormat="1" applyFont="1" applyFill="1" applyBorder="1"/>
    <xf numFmtId="4" fontId="27" fillId="12" borderId="1" xfId="1" applyNumberFormat="1" applyFont="1" applyFill="1" applyBorder="1"/>
    <xf numFmtId="4" fontId="27" fillId="13" borderId="1" xfId="1" applyNumberFormat="1" applyFont="1" applyFill="1" applyBorder="1"/>
    <xf numFmtId="4" fontId="11" fillId="4" borderId="1" xfId="1" applyNumberFormat="1" applyFont="1" applyFill="1" applyBorder="1"/>
    <xf numFmtId="4" fontId="11" fillId="10" borderId="1" xfId="1" applyNumberFormat="1" applyFont="1" applyFill="1" applyBorder="1" applyAlignment="1"/>
    <xf numFmtId="4" fontId="11" fillId="4" borderId="1" xfId="1" applyNumberFormat="1" applyFont="1" applyFill="1" applyBorder="1" applyAlignment="1"/>
    <xf numFmtId="4" fontId="27" fillId="12" borderId="1" xfId="1" applyNumberFormat="1" applyFont="1" applyFill="1" applyBorder="1" applyAlignment="1"/>
    <xf numFmtId="4" fontId="27" fillId="13" borderId="1" xfId="1" applyNumberFormat="1" applyFont="1" applyFill="1" applyBorder="1" applyAlignment="1"/>
    <xf numFmtId="4" fontId="27" fillId="11" borderId="1" xfId="1" applyNumberFormat="1" applyFont="1" applyFill="1" applyBorder="1"/>
    <xf numFmtId="4" fontId="1" fillId="0" borderId="12" xfId="1" applyNumberFormat="1" applyBorder="1"/>
    <xf numFmtId="1" fontId="11" fillId="6" borderId="0" xfId="1" applyNumberFormat="1" applyFont="1" applyFill="1" applyBorder="1" applyAlignment="1"/>
    <xf numFmtId="4" fontId="11" fillId="6" borderId="1" xfId="1" applyNumberFormat="1" applyFont="1" applyFill="1" applyBorder="1"/>
    <xf numFmtId="1" fontId="11" fillId="10" borderId="16" xfId="1" applyNumberFormat="1" applyFont="1" applyFill="1" applyBorder="1" applyAlignment="1"/>
    <xf numFmtId="0" fontId="11" fillId="10" borderId="19" xfId="1" applyFont="1" applyFill="1" applyBorder="1" applyAlignment="1"/>
    <xf numFmtId="4" fontId="11" fillId="0" borderId="1" xfId="1" applyNumberFormat="1" applyFont="1" applyBorder="1"/>
    <xf numFmtId="4" fontId="11" fillId="6" borderId="1" xfId="1" applyNumberFormat="1" applyFont="1" applyFill="1" applyBorder="1" applyAlignment="1"/>
    <xf numFmtId="1" fontId="11" fillId="6" borderId="1" xfId="1" applyNumberFormat="1" applyFont="1" applyFill="1" applyBorder="1" applyAlignment="1"/>
    <xf numFmtId="0" fontId="19" fillId="6" borderId="1" xfId="1" applyFont="1" applyFill="1" applyBorder="1" applyAlignment="1">
      <alignment horizontal="right" vertical="top"/>
    </xf>
    <xf numFmtId="0" fontId="19" fillId="6" borderId="1" xfId="1" applyFont="1" applyFill="1" applyBorder="1"/>
    <xf numFmtId="1" fontId="11" fillId="0" borderId="1" xfId="1" applyNumberFormat="1" applyFont="1" applyBorder="1"/>
    <xf numFmtId="1" fontId="14" fillId="0" borderId="0" xfId="1" applyNumberFormat="1" applyFont="1" applyBorder="1" applyAlignment="1"/>
    <xf numFmtId="1" fontId="11" fillId="10" borderId="1" xfId="1" applyNumberFormat="1" applyFont="1" applyFill="1" applyBorder="1" applyAlignment="1"/>
    <xf numFmtId="1" fontId="14" fillId="6" borderId="1" xfId="1" applyNumberFormat="1" applyFont="1" applyFill="1" applyBorder="1" applyAlignment="1"/>
    <xf numFmtId="4" fontId="14" fillId="6" borderId="1" xfId="1" applyNumberFormat="1" applyFont="1" applyFill="1" applyBorder="1"/>
    <xf numFmtId="4" fontId="10" fillId="6" borderId="1" xfId="1" applyNumberFormat="1" applyFont="1" applyFill="1" applyBorder="1" applyAlignment="1"/>
    <xf numFmtId="0" fontId="10" fillId="6" borderId="1" xfId="1" applyFont="1" applyFill="1" applyBorder="1" applyAlignment="1">
      <alignment horizontal="right" vertical="justify"/>
    </xf>
    <xf numFmtId="0" fontId="12" fillId="6" borderId="1" xfId="1" applyFont="1" applyFill="1" applyBorder="1" applyAlignment="1">
      <alignment horizontal="right" vertical="top"/>
    </xf>
    <xf numFmtId="0" fontId="7" fillId="6" borderId="7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wrapText="1"/>
    </xf>
    <xf numFmtId="4" fontId="1" fillId="6" borderId="1" xfId="1" applyNumberFormat="1" applyFill="1" applyBorder="1"/>
    <xf numFmtId="1" fontId="14" fillId="0" borderId="1" xfId="1" applyNumberFormat="1" applyFont="1" applyBorder="1"/>
    <xf numFmtId="0" fontId="15" fillId="14" borderId="1" xfId="1" applyFont="1" applyFill="1" applyBorder="1" applyAlignment="1">
      <alignment horizontal="left" vertical="justify"/>
    </xf>
    <xf numFmtId="4" fontId="15" fillId="14" borderId="1" xfId="1" applyNumberFormat="1" applyFont="1" applyFill="1" applyBorder="1"/>
    <xf numFmtId="1" fontId="11" fillId="4" borderId="1" xfId="1" applyNumberFormat="1" applyFont="1" applyFill="1" applyBorder="1" applyAlignment="1"/>
    <xf numFmtId="4" fontId="14" fillId="15" borderId="1" xfId="1" applyNumberFormat="1" applyFont="1" applyFill="1" applyBorder="1" applyAlignment="1"/>
    <xf numFmtId="4" fontId="11" fillId="14" borderId="1" xfId="1" applyNumberFormat="1" applyFont="1" applyFill="1" applyBorder="1" applyAlignment="1"/>
    <xf numFmtId="4" fontId="11" fillId="14" borderId="1" xfId="1" applyNumberFormat="1" applyFont="1" applyFill="1" applyBorder="1"/>
    <xf numFmtId="4" fontId="14" fillId="14" borderId="1" xfId="1" applyNumberFormat="1" applyFont="1" applyFill="1" applyBorder="1" applyAlignment="1"/>
    <xf numFmtId="4" fontId="1" fillId="14" borderId="1" xfId="1" applyNumberFormat="1" applyFill="1" applyBorder="1"/>
    <xf numFmtId="0" fontId="7" fillId="5" borderId="5" xfId="1" applyFont="1" applyFill="1" applyBorder="1"/>
    <xf numFmtId="0" fontId="7" fillId="7" borderId="1" xfId="1" applyFont="1" applyFill="1" applyBorder="1"/>
    <xf numFmtId="0" fontId="7" fillId="7" borderId="1" xfId="1" applyFont="1" applyFill="1" applyBorder="1" applyAlignment="1">
      <alignment vertical="center" wrapText="1"/>
    </xf>
    <xf numFmtId="0" fontId="8" fillId="6" borderId="1" xfId="1" applyFont="1" applyFill="1" applyBorder="1"/>
    <xf numFmtId="0" fontId="7" fillId="5" borderId="1" xfId="1" applyFont="1" applyFill="1" applyBorder="1" applyAlignment="1">
      <alignment vertical="center" wrapText="1"/>
    </xf>
    <xf numFmtId="0" fontId="7" fillId="5" borderId="1" xfId="1" applyFont="1" applyFill="1" applyBorder="1"/>
    <xf numFmtId="0" fontId="7" fillId="4" borderId="1" xfId="1" applyFont="1" applyFill="1" applyBorder="1" applyAlignment="1"/>
    <xf numFmtId="0" fontId="8" fillId="0" borderId="1" xfId="1" applyFont="1" applyBorder="1" applyAlignment="1"/>
    <xf numFmtId="0" fontId="8" fillId="14" borderId="1" xfId="1" applyFont="1" applyFill="1" applyBorder="1"/>
    <xf numFmtId="0" fontId="20" fillId="5" borderId="1" xfId="1" applyFont="1" applyFill="1" applyBorder="1"/>
    <xf numFmtId="0" fontId="20" fillId="9" borderId="1" xfId="1" applyFont="1" applyFill="1" applyBorder="1"/>
    <xf numFmtId="0" fontId="16" fillId="0" borderId="1" xfId="1" applyFont="1" applyBorder="1"/>
    <xf numFmtId="0" fontId="20" fillId="0" borderId="1" xfId="1" applyFont="1" applyBorder="1" applyAlignment="1"/>
    <xf numFmtId="0" fontId="16" fillId="0" borderId="1" xfId="1" applyFont="1" applyBorder="1" applyAlignment="1"/>
    <xf numFmtId="0" fontId="16" fillId="0" borderId="1" xfId="1" applyFont="1" applyFill="1" applyBorder="1" applyAlignment="1"/>
    <xf numFmtId="0" fontId="20" fillId="10" borderId="1" xfId="1" applyFont="1" applyFill="1" applyBorder="1" applyAlignment="1"/>
    <xf numFmtId="0" fontId="20" fillId="6" borderId="1" xfId="1" applyFont="1" applyFill="1" applyBorder="1" applyAlignment="1"/>
    <xf numFmtId="0" fontId="20" fillId="0" borderId="19" xfId="1" applyFont="1" applyBorder="1" applyAlignment="1"/>
    <xf numFmtId="0" fontId="16" fillId="0" borderId="19" xfId="1" applyFont="1" applyBorder="1" applyAlignment="1"/>
    <xf numFmtId="1" fontId="20" fillId="0" borderId="1" xfId="1" applyNumberFormat="1" applyFont="1" applyBorder="1" applyAlignment="1"/>
    <xf numFmtId="1" fontId="16" fillId="0" borderId="1" xfId="1" applyNumberFormat="1" applyFont="1" applyBorder="1" applyAlignment="1"/>
    <xf numFmtId="1" fontId="20" fillId="10" borderId="0" xfId="1" applyNumberFormat="1" applyFont="1" applyFill="1" applyBorder="1" applyAlignment="1"/>
    <xf numFmtId="1" fontId="20" fillId="4" borderId="19" xfId="1" applyNumberFormat="1" applyFont="1" applyFill="1" applyBorder="1" applyAlignment="1"/>
    <xf numFmtId="0" fontId="20" fillId="10" borderId="0" xfId="1" applyFont="1" applyFill="1" applyBorder="1" applyAlignment="1"/>
    <xf numFmtId="0" fontId="20" fillId="4" borderId="19" xfId="1" applyFont="1" applyFill="1" applyBorder="1" applyAlignment="1"/>
    <xf numFmtId="0" fontId="20" fillId="0" borderId="1" xfId="1" applyFont="1" applyFill="1" applyBorder="1" applyAlignment="1"/>
    <xf numFmtId="0" fontId="20" fillId="10" borderId="19" xfId="1" applyFont="1" applyFill="1" applyBorder="1" applyAlignment="1"/>
    <xf numFmtId="1" fontId="20" fillId="4" borderId="1" xfId="1" applyNumberFormat="1" applyFont="1" applyFill="1" applyBorder="1" applyAlignment="1"/>
    <xf numFmtId="1" fontId="29" fillId="12" borderId="19" xfId="1" applyNumberFormat="1" applyFont="1" applyFill="1" applyBorder="1" applyAlignment="1"/>
    <xf numFmtId="1" fontId="29" fillId="13" borderId="18" xfId="1" applyNumberFormat="1" applyFont="1" applyFill="1" applyBorder="1" applyAlignment="1"/>
    <xf numFmtId="1" fontId="20" fillId="4" borderId="18" xfId="1" applyNumberFormat="1" applyFont="1" applyFill="1" applyBorder="1" applyAlignment="1"/>
    <xf numFmtId="1" fontId="20" fillId="0" borderId="16" xfId="1" applyNumberFormat="1" applyFont="1" applyBorder="1" applyAlignment="1"/>
    <xf numFmtId="1" fontId="16" fillId="0" borderId="16" xfId="1" applyNumberFormat="1" applyFont="1" applyBorder="1" applyAlignment="1"/>
    <xf numFmtId="1" fontId="20" fillId="4" borderId="16" xfId="1" applyNumberFormat="1" applyFont="1" applyFill="1" applyBorder="1" applyAlignment="1"/>
    <xf numFmtId="1" fontId="29" fillId="13" borderId="16" xfId="1" applyNumberFormat="1" applyFont="1" applyFill="1" applyBorder="1" applyAlignment="1"/>
    <xf numFmtId="0" fontId="29" fillId="13" borderId="19" xfId="1" applyFont="1" applyFill="1" applyBorder="1" applyAlignment="1"/>
    <xf numFmtId="1" fontId="20" fillId="4" borderId="17" xfId="1" applyNumberFormat="1" applyFont="1" applyFill="1" applyBorder="1" applyAlignment="1"/>
    <xf numFmtId="0" fontId="20" fillId="4" borderId="18" xfId="1" applyFont="1" applyFill="1" applyBorder="1" applyAlignment="1"/>
    <xf numFmtId="1" fontId="29" fillId="12" borderId="16" xfId="1" applyNumberFormat="1" applyFont="1" applyFill="1" applyBorder="1" applyAlignment="1"/>
    <xf numFmtId="0" fontId="29" fillId="12" borderId="19" xfId="1" applyFont="1" applyFill="1" applyBorder="1" applyAlignment="1"/>
    <xf numFmtId="1" fontId="29" fillId="13" borderId="17" xfId="1" applyNumberFormat="1" applyFont="1" applyFill="1" applyBorder="1" applyAlignment="1"/>
    <xf numFmtId="0" fontId="29" fillId="13" borderId="18" xfId="1" applyFont="1" applyFill="1" applyBorder="1" applyAlignment="1"/>
    <xf numFmtId="1" fontId="20" fillId="14" borderId="1" xfId="1" applyNumberFormat="1" applyFont="1" applyFill="1" applyBorder="1" applyAlignment="1"/>
    <xf numFmtId="0" fontId="20" fillId="14" borderId="1" xfId="1" applyFont="1" applyFill="1" applyBorder="1" applyAlignment="1"/>
    <xf numFmtId="1" fontId="16" fillId="14" borderId="1" xfId="1" applyNumberFormat="1" applyFont="1" applyFill="1" applyBorder="1" applyAlignment="1"/>
    <xf numFmtId="0" fontId="20" fillId="0" borderId="1" xfId="1" applyFont="1" applyBorder="1"/>
    <xf numFmtId="0" fontId="20" fillId="10" borderId="0" xfId="1" applyFont="1" applyFill="1"/>
    <xf numFmtId="0" fontId="20" fillId="4" borderId="19" xfId="1" applyFont="1" applyFill="1" applyBorder="1"/>
    <xf numFmtId="1" fontId="16" fillId="0" borderId="0" xfId="1" applyNumberFormat="1" applyFont="1"/>
    <xf numFmtId="4" fontId="16" fillId="0" borderId="0" xfId="1" applyNumberFormat="1" applyFont="1"/>
    <xf numFmtId="1" fontId="16" fillId="0" borderId="17" xfId="1" applyNumberFormat="1" applyFont="1" applyBorder="1"/>
    <xf numFmtId="0" fontId="16" fillId="0" borderId="0" xfId="1" applyFont="1" applyAlignment="1">
      <alignment horizontal="center"/>
    </xf>
    <xf numFmtId="0" fontId="32" fillId="0" borderId="0" xfId="1" applyFont="1"/>
    <xf numFmtId="0" fontId="15" fillId="6" borderId="1" xfId="1" applyFont="1" applyFill="1" applyBorder="1" applyAlignment="1">
      <alignment wrapText="1"/>
    </xf>
    <xf numFmtId="0" fontId="10" fillId="14" borderId="1" xfId="1" applyFont="1" applyFill="1" applyBorder="1" applyAlignment="1">
      <alignment horizontal="left" vertical="top"/>
    </xf>
    <xf numFmtId="0" fontId="15" fillId="14" borderId="1" xfId="1" applyFont="1" applyFill="1" applyBorder="1" applyAlignment="1">
      <alignment wrapText="1"/>
    </xf>
    <xf numFmtId="4" fontId="10" fillId="14" borderId="1" xfId="1" applyNumberFormat="1" applyFont="1" applyFill="1" applyBorder="1"/>
    <xf numFmtId="1" fontId="20" fillId="10" borderId="1" xfId="1" applyNumberFormat="1" applyFont="1" applyFill="1" applyBorder="1" applyAlignment="1"/>
    <xf numFmtId="1" fontId="14" fillId="14" borderId="1" xfId="1" applyNumberFormat="1" applyFont="1" applyFill="1" applyBorder="1" applyAlignment="1"/>
    <xf numFmtId="0" fontId="16" fillId="14" borderId="1" xfId="1" applyFont="1" applyFill="1" applyBorder="1" applyAlignment="1"/>
    <xf numFmtId="1" fontId="1" fillId="14" borderId="1" xfId="1" applyNumberFormat="1" applyFill="1" applyBorder="1" applyAlignment="1"/>
    <xf numFmtId="0" fontId="16" fillId="14" borderId="19" xfId="1" applyFont="1" applyFill="1" applyBorder="1" applyAlignment="1"/>
    <xf numFmtId="0" fontId="8" fillId="14" borderId="1" xfId="1" applyFont="1" applyFill="1" applyBorder="1" applyAlignment="1">
      <alignment horizontal="left" vertical="top"/>
    </xf>
    <xf numFmtId="0" fontId="8" fillId="14" borderId="1" xfId="1" applyFont="1" applyFill="1" applyBorder="1" applyAlignment="1">
      <alignment horizontal="right" vertical="top"/>
    </xf>
    <xf numFmtId="0" fontId="15" fillId="14" borderId="1" xfId="1" applyFont="1" applyFill="1" applyBorder="1" applyAlignment="1">
      <alignment horizontal="right" vertical="top"/>
    </xf>
    <xf numFmtId="4" fontId="10" fillId="14" borderId="1" xfId="1" applyNumberFormat="1" applyFont="1" applyFill="1" applyBorder="1" applyAlignment="1"/>
    <xf numFmtId="4" fontId="14" fillId="14" borderId="1" xfId="1" applyNumberFormat="1" applyFont="1" applyFill="1" applyBorder="1"/>
    <xf numFmtId="0" fontId="1" fillId="14" borderId="1" xfId="1" applyFill="1" applyBorder="1"/>
    <xf numFmtId="1" fontId="1" fillId="14" borderId="1" xfId="1" applyNumberFormat="1" applyFill="1" applyBorder="1"/>
    <xf numFmtId="1" fontId="11" fillId="14" borderId="22" xfId="1" applyNumberFormat="1" applyFont="1" applyFill="1" applyBorder="1"/>
    <xf numFmtId="1" fontId="14" fillId="14" borderId="1" xfId="1" applyNumberFormat="1" applyFont="1" applyFill="1" applyBorder="1" applyAlignment="1">
      <alignment horizontal="right"/>
    </xf>
    <xf numFmtId="2" fontId="1" fillId="14" borderId="1" xfId="1" applyNumberFormat="1" applyFill="1" applyBorder="1"/>
    <xf numFmtId="0" fontId="20" fillId="14" borderId="19" xfId="1" applyFont="1" applyFill="1" applyBorder="1" applyAlignment="1"/>
    <xf numFmtId="0" fontId="1" fillId="14" borderId="1" xfId="1" applyFill="1" applyBorder="1" applyAlignment="1"/>
    <xf numFmtId="1" fontId="16" fillId="14" borderId="0" xfId="1" applyNumberFormat="1" applyFont="1" applyFill="1" applyBorder="1" applyAlignment="1"/>
    <xf numFmtId="0" fontId="19" fillId="14" borderId="1" xfId="1" applyFont="1" applyFill="1" applyBorder="1"/>
    <xf numFmtId="0" fontId="15" fillId="14" borderId="1" xfId="1" applyFont="1" applyFill="1" applyBorder="1" applyAlignment="1"/>
    <xf numFmtId="0" fontId="15" fillId="14" borderId="1" xfId="1" applyFont="1" applyFill="1" applyBorder="1"/>
    <xf numFmtId="0" fontId="16" fillId="14" borderId="1" xfId="1" applyFont="1" applyFill="1" applyBorder="1"/>
    <xf numFmtId="0" fontId="20" fillId="14" borderId="1" xfId="1" applyFont="1" applyFill="1" applyBorder="1"/>
    <xf numFmtId="4" fontId="16" fillId="0" borderId="17" xfId="1" applyNumberFormat="1" applyFont="1" applyBorder="1"/>
    <xf numFmtId="1" fontId="14" fillId="0" borderId="1" xfId="1" applyNumberFormat="1" applyFont="1" applyBorder="1" applyAlignment="1">
      <alignment horizontal="center"/>
    </xf>
    <xf numFmtId="0" fontId="6" fillId="5" borderId="1" xfId="1" applyFont="1" applyFill="1" applyBorder="1" applyAlignment="1">
      <alignment vertical="center" wrapText="1"/>
    </xf>
    <xf numFmtId="0" fontId="16" fillId="0" borderId="1" xfId="1" applyFont="1" applyBorder="1" applyAlignment="1">
      <alignment wrapText="1"/>
    </xf>
    <xf numFmtId="0" fontId="0" fillId="0" borderId="0" xfId="0" applyBorder="1"/>
    <xf numFmtId="4" fontId="14" fillId="0" borderId="0" xfId="1" applyNumberFormat="1" applyFont="1" applyBorder="1" applyAlignment="1"/>
    <xf numFmtId="0" fontId="19" fillId="16" borderId="1" xfId="1" applyFont="1" applyFill="1" applyBorder="1" applyAlignment="1">
      <alignment horizontal="left" vertical="top"/>
    </xf>
    <xf numFmtId="0" fontId="19" fillId="16" borderId="1" xfId="1" applyFont="1" applyFill="1" applyBorder="1"/>
    <xf numFmtId="4" fontId="19" fillId="16" borderId="1" xfId="1" applyNumberFormat="1" applyFont="1" applyFill="1" applyBorder="1"/>
    <xf numFmtId="0" fontId="15" fillId="17" borderId="1" xfId="1" applyFont="1" applyFill="1" applyBorder="1" applyAlignment="1">
      <alignment horizontal="left" vertical="top"/>
    </xf>
    <xf numFmtId="0" fontId="15" fillId="17" borderId="1" xfId="1" applyFont="1" applyFill="1" applyBorder="1"/>
    <xf numFmtId="4" fontId="15" fillId="17" borderId="1" xfId="1" applyNumberFormat="1" applyFont="1" applyFill="1" applyBorder="1"/>
    <xf numFmtId="0" fontId="7" fillId="17" borderId="1" xfId="1" applyFont="1" applyFill="1" applyBorder="1" applyAlignment="1">
      <alignment horizontal="left" vertical="top"/>
    </xf>
    <xf numFmtId="0" fontId="7" fillId="17" borderId="1" xfId="1" applyFont="1" applyFill="1" applyBorder="1"/>
    <xf numFmtId="4" fontId="7" fillId="17" borderId="1" xfId="1" applyNumberFormat="1" applyFont="1" applyFill="1" applyBorder="1"/>
    <xf numFmtId="0" fontId="8" fillId="17" borderId="1" xfId="1" applyFont="1" applyFill="1" applyBorder="1" applyAlignment="1">
      <alignment horizontal="left" vertical="top"/>
    </xf>
    <xf numFmtId="4" fontId="8" fillId="17" borderId="1" xfId="1" applyNumberFormat="1" applyFont="1" applyFill="1" applyBorder="1" applyAlignment="1">
      <alignment wrapText="1"/>
    </xf>
    <xf numFmtId="4" fontId="8" fillId="17" borderId="1" xfId="1" applyNumberFormat="1" applyFont="1" applyFill="1" applyBorder="1"/>
    <xf numFmtId="0" fontId="8" fillId="17" borderId="1" xfId="1" applyFont="1" applyFill="1" applyBorder="1"/>
    <xf numFmtId="4" fontId="8" fillId="14" borderId="1" xfId="1" applyNumberFormat="1" applyFont="1" applyFill="1" applyBorder="1"/>
    <xf numFmtId="4" fontId="8" fillId="0" borderId="1" xfId="0" applyNumberFormat="1" applyFont="1" applyBorder="1"/>
    <xf numFmtId="4" fontId="10" fillId="14" borderId="1" xfId="0" applyNumberFormat="1" applyFont="1" applyFill="1" applyBorder="1"/>
    <xf numFmtId="4" fontId="15" fillId="14" borderId="1" xfId="0" applyNumberFormat="1" applyFont="1" applyFill="1" applyBorder="1"/>
    <xf numFmtId="4" fontId="15" fillId="6" borderId="1" xfId="0" applyNumberFormat="1" applyFont="1" applyFill="1" applyBorder="1"/>
    <xf numFmtId="4" fontId="0" fillId="0" borderId="1" xfId="0" applyNumberFormat="1" applyBorder="1"/>
    <xf numFmtId="4" fontId="0" fillId="14" borderId="1" xfId="0" applyNumberFormat="1" applyFill="1" applyBorder="1"/>
    <xf numFmtId="0" fontId="8" fillId="18" borderId="1" xfId="1" applyFont="1" applyFill="1" applyBorder="1" applyAlignment="1">
      <alignment horizontal="left" vertical="top"/>
    </xf>
    <xf numFmtId="0" fontId="8" fillId="18" borderId="1" xfId="1" applyFont="1" applyFill="1" applyBorder="1"/>
    <xf numFmtId="4" fontId="8" fillId="18" borderId="1" xfId="0" applyNumberFormat="1" applyFont="1" applyFill="1" applyBorder="1"/>
    <xf numFmtId="4" fontId="8" fillId="18" borderId="1" xfId="1" applyNumberFormat="1" applyFont="1" applyFill="1" applyBorder="1"/>
    <xf numFmtId="4" fontId="33" fillId="0" borderId="1" xfId="1" applyNumberFormat="1" applyFont="1" applyBorder="1" applyAlignment="1">
      <alignment wrapText="1"/>
    </xf>
    <xf numFmtId="0" fontId="8" fillId="0" borderId="1" xfId="1" applyFont="1" applyBorder="1" applyAlignment="1">
      <alignment vertical="top"/>
    </xf>
    <xf numFmtId="4" fontId="0" fillId="0" borderId="0" xfId="0" applyNumberFormat="1"/>
    <xf numFmtId="0" fontId="16" fillId="0" borderId="1" xfId="1" applyFont="1" applyBorder="1" applyAlignment="1">
      <alignment vertical="top"/>
    </xf>
    <xf numFmtId="1" fontId="16" fillId="14" borderId="1" xfId="1" applyNumberFormat="1" applyFont="1" applyFill="1" applyBorder="1" applyAlignment="1">
      <alignment vertical="top"/>
    </xf>
    <xf numFmtId="4" fontId="14" fillId="0" borderId="1" xfId="1" applyNumberFormat="1" applyFont="1" applyBorder="1" applyAlignment="1">
      <alignment wrapText="1"/>
    </xf>
    <xf numFmtId="4" fontId="14" fillId="0" borderId="1" xfId="0" applyNumberFormat="1" applyFont="1" applyBorder="1" applyAlignment="1"/>
    <xf numFmtId="1" fontId="16" fillId="0" borderId="0" xfId="0" applyNumberFormat="1" applyFont="1" applyBorder="1" applyAlignment="1"/>
    <xf numFmtId="0" fontId="16" fillId="0" borderId="1" xfId="0" applyFont="1" applyBorder="1"/>
    <xf numFmtId="2" fontId="0" fillId="0" borderId="0" xfId="0" applyNumberFormat="1"/>
    <xf numFmtId="2" fontId="35" fillId="0" borderId="0" xfId="0" applyNumberFormat="1" applyFont="1"/>
    <xf numFmtId="2" fontId="0" fillId="0" borderId="1" xfId="0" applyNumberFormat="1" applyBorder="1"/>
    <xf numFmtId="2" fontId="34" fillId="0" borderId="1" xfId="0" applyNumberFormat="1" applyFont="1" applyBorder="1"/>
    <xf numFmtId="2" fontId="34" fillId="0" borderId="1" xfId="0" quotePrefix="1" applyNumberFormat="1" applyFont="1" applyBorder="1"/>
    <xf numFmtId="2" fontId="34" fillId="0" borderId="0" xfId="0" applyNumberFormat="1" applyFont="1" applyBorder="1"/>
    <xf numFmtId="4" fontId="0" fillId="0" borderId="0" xfId="0" applyNumberFormat="1" applyBorder="1"/>
    <xf numFmtId="4" fontId="0" fillId="0" borderId="1" xfId="0" applyNumberFormat="1" applyFont="1" applyBorder="1"/>
    <xf numFmtId="1" fontId="0" fillId="0" borderId="0" xfId="0" applyNumberFormat="1"/>
    <xf numFmtId="1" fontId="0" fillId="0" borderId="0" xfId="0" applyNumberFormat="1" applyAlignment="1">
      <alignment horizontal="right"/>
    </xf>
    <xf numFmtId="1" fontId="14" fillId="0" borderId="1" xfId="0" applyNumberFormat="1" applyFont="1" applyBorder="1" applyAlignment="1"/>
    <xf numFmtId="0" fontId="14" fillId="14" borderId="0" xfId="1" applyFont="1" applyFill="1" applyAlignment="1">
      <alignment wrapText="1"/>
    </xf>
    <xf numFmtId="0" fontId="11" fillId="14" borderId="0" xfId="1" applyFont="1" applyFill="1" applyAlignment="1">
      <alignment horizontal="center" wrapText="1"/>
    </xf>
    <xf numFmtId="0" fontId="11" fillId="14" borderId="0" xfId="1" applyFont="1" applyFill="1" applyBorder="1" applyAlignment="1">
      <alignment horizontal="center"/>
    </xf>
    <xf numFmtId="0" fontId="21" fillId="14" borderId="0" xfId="1" applyFont="1" applyFill="1" applyBorder="1" applyAlignment="1"/>
    <xf numFmtId="0" fontId="11" fillId="14" borderId="8" xfId="1" applyFont="1" applyFill="1" applyBorder="1" applyAlignment="1"/>
    <xf numFmtId="4" fontId="11" fillId="14" borderId="0" xfId="1" applyNumberFormat="1" applyFont="1" applyFill="1" applyBorder="1" applyAlignment="1"/>
    <xf numFmtId="0" fontId="14" fillId="14" borderId="0" xfId="1" applyFont="1" applyFill="1" applyBorder="1" applyAlignment="1"/>
    <xf numFmtId="0" fontId="11" fillId="14" borderId="0" xfId="1" applyFont="1" applyFill="1" applyAlignment="1">
      <alignment horizontal="center"/>
    </xf>
    <xf numFmtId="0" fontId="16" fillId="14" borderId="0" xfId="1" applyFont="1" applyFill="1"/>
    <xf numFmtId="0" fontId="13" fillId="14" borderId="7" xfId="1" applyFont="1" applyFill="1" applyBorder="1" applyAlignment="1">
      <alignment horizontal="center" vertical="center" wrapText="1"/>
    </xf>
    <xf numFmtId="0" fontId="13" fillId="14" borderId="9" xfId="1" applyFont="1" applyFill="1" applyBorder="1" applyAlignment="1">
      <alignment horizontal="center" vertical="center" wrapText="1"/>
    </xf>
    <xf numFmtId="0" fontId="13" fillId="14" borderId="10" xfId="1" applyFont="1" applyFill="1" applyBorder="1" applyAlignment="1">
      <alignment horizontal="center" vertical="center" wrapText="1"/>
    </xf>
    <xf numFmtId="0" fontId="14" fillId="14" borderId="0" xfId="1" applyFont="1" applyFill="1" applyAlignment="1">
      <alignment horizontal="center"/>
    </xf>
    <xf numFmtId="0" fontId="14" fillId="14" borderId="6" xfId="1" applyFont="1" applyFill="1" applyBorder="1"/>
    <xf numFmtId="0" fontId="14" fillId="14" borderId="14" xfId="1" applyFont="1" applyFill="1" applyBorder="1"/>
    <xf numFmtId="4" fontId="36" fillId="14" borderId="12" xfId="1" applyNumberFormat="1" applyFont="1" applyFill="1" applyBorder="1"/>
    <xf numFmtId="4" fontId="36" fillId="14" borderId="13" xfId="1" applyNumberFormat="1" applyFont="1" applyFill="1" applyBorder="1"/>
    <xf numFmtId="0" fontId="14" fillId="14" borderId="0" xfId="1" applyFont="1" applyFill="1"/>
    <xf numFmtId="0" fontId="37" fillId="14" borderId="2" xfId="1" applyFont="1" applyFill="1" applyBorder="1" applyAlignment="1">
      <alignment horizontal="center" vertical="center" wrapText="1"/>
    </xf>
    <xf numFmtId="4" fontId="17" fillId="14" borderId="5" xfId="1" applyNumberFormat="1" applyFont="1" applyFill="1" applyBorder="1"/>
    <xf numFmtId="4" fontId="18" fillId="14" borderId="0" xfId="1" applyNumberFormat="1" applyFont="1" applyFill="1" applyBorder="1"/>
    <xf numFmtId="4" fontId="17" fillId="14" borderId="1" xfId="1" applyNumberFormat="1" applyFont="1" applyFill="1" applyBorder="1"/>
    <xf numFmtId="4" fontId="18" fillId="14" borderId="1" xfId="1" applyNumberFormat="1" applyFont="1" applyFill="1" applyBorder="1"/>
    <xf numFmtId="4" fontId="18" fillId="14" borderId="12" xfId="1" applyNumberFormat="1" applyFont="1" applyFill="1" applyBorder="1"/>
    <xf numFmtId="4" fontId="18" fillId="14" borderId="13" xfId="1" applyNumberFormat="1" applyFont="1" applyFill="1" applyBorder="1"/>
    <xf numFmtId="4" fontId="14" fillId="14" borderId="12" xfId="1" applyNumberFormat="1" applyFont="1" applyFill="1" applyBorder="1"/>
    <xf numFmtId="4" fontId="14" fillId="14" borderId="13" xfId="1" applyNumberFormat="1" applyFont="1" applyFill="1" applyBorder="1"/>
    <xf numFmtId="0" fontId="38" fillId="14" borderId="0" xfId="0" applyFont="1" applyFill="1"/>
    <xf numFmtId="0" fontId="34" fillId="0" borderId="0" xfId="0" applyFont="1"/>
    <xf numFmtId="4" fontId="34" fillId="0" borderId="0" xfId="0" applyNumberFormat="1" applyFont="1"/>
    <xf numFmtId="0" fontId="14" fillId="21" borderId="6" xfId="1" applyFont="1" applyFill="1" applyBorder="1"/>
    <xf numFmtId="4" fontId="34" fillId="0" borderId="1" xfId="0" applyNumberFormat="1" applyFont="1" applyBorder="1"/>
    <xf numFmtId="4" fontId="41" fillId="0" borderId="1" xfId="0" applyNumberFormat="1" applyFont="1" applyBorder="1"/>
    <xf numFmtId="4" fontId="39" fillId="0" borderId="1" xfId="0" applyNumberFormat="1" applyFont="1" applyBorder="1"/>
    <xf numFmtId="0" fontId="41" fillId="0" borderId="1" xfId="0" applyFont="1" applyBorder="1"/>
    <xf numFmtId="0" fontId="34" fillId="0" borderId="1" xfId="0" applyFont="1" applyBorder="1"/>
    <xf numFmtId="4" fontId="34" fillId="0" borderId="1" xfId="0" applyNumberFormat="1" applyFont="1" applyBorder="1" applyAlignment="1">
      <alignment wrapText="1"/>
    </xf>
    <xf numFmtId="0" fontId="0" fillId="0" borderId="1" xfId="0" applyBorder="1"/>
    <xf numFmtId="1" fontId="16" fillId="14" borderId="1" xfId="1" applyNumberFormat="1" applyFont="1" applyFill="1" applyBorder="1" applyAlignment="1">
      <alignment wrapText="1"/>
    </xf>
    <xf numFmtId="0" fontId="16" fillId="14" borderId="1" xfId="1" applyFont="1" applyFill="1" applyBorder="1" applyAlignment="1">
      <alignment wrapText="1"/>
    </xf>
    <xf numFmtId="0" fontId="19" fillId="16" borderId="1" xfId="1" applyFont="1" applyFill="1" applyBorder="1" applyAlignment="1">
      <alignment horizontal="left" vertical="justify"/>
    </xf>
    <xf numFmtId="4" fontId="19" fillId="16" borderId="1" xfId="0" applyNumberFormat="1" applyFont="1" applyFill="1" applyBorder="1"/>
    <xf numFmtId="0" fontId="15" fillId="14" borderId="1" xfId="1" applyFont="1" applyFill="1" applyBorder="1" applyAlignment="1">
      <alignment horizontal="left" vertical="top"/>
    </xf>
    <xf numFmtId="0" fontId="7" fillId="16" borderId="1" xfId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4" fillId="22" borderId="1" xfId="0" applyFont="1" applyFill="1" applyBorder="1" applyAlignment="1">
      <alignment horizontal="center" vertical="center" wrapText="1"/>
    </xf>
    <xf numFmtId="4" fontId="34" fillId="22" borderId="1" xfId="0" applyNumberFormat="1" applyFont="1" applyFill="1" applyBorder="1"/>
    <xf numFmtId="1" fontId="16" fillId="0" borderId="0" xfId="1" applyNumberFormat="1" applyFont="1" applyBorder="1" applyAlignment="1"/>
    <xf numFmtId="0" fontId="16" fillId="14" borderId="0" xfId="1" applyFont="1" applyFill="1" applyBorder="1" applyAlignment="1"/>
    <xf numFmtId="0" fontId="1" fillId="0" borderId="0" xfId="1" applyFont="1" applyBorder="1" applyAlignment="1"/>
    <xf numFmtId="4" fontId="8" fillId="14" borderId="9" xfId="1" applyNumberFormat="1" applyFont="1" applyFill="1" applyBorder="1"/>
    <xf numFmtId="4" fontId="10" fillId="14" borderId="9" xfId="1" applyNumberFormat="1" applyFont="1" applyFill="1" applyBorder="1"/>
    <xf numFmtId="4" fontId="15" fillId="14" borderId="9" xfId="1" applyNumberFormat="1" applyFont="1" applyFill="1" applyBorder="1"/>
    <xf numFmtId="4" fontId="15" fillId="0" borderId="9" xfId="1" applyNumberFormat="1" applyFont="1" applyFill="1" applyBorder="1"/>
    <xf numFmtId="0" fontId="0" fillId="0" borderId="0" xfId="0" applyFont="1"/>
    <xf numFmtId="4" fontId="43" fillId="3" borderId="12" xfId="1" applyNumberFormat="1" applyFont="1" applyFill="1" applyBorder="1"/>
    <xf numFmtId="4" fontId="1" fillId="14" borderId="1" xfId="1" applyNumberFormat="1" applyFont="1" applyFill="1" applyBorder="1" applyAlignment="1"/>
    <xf numFmtId="0" fontId="16" fillId="0" borderId="17" xfId="1" applyFont="1" applyBorder="1"/>
    <xf numFmtId="0" fontId="0" fillId="0" borderId="0" xfId="0" applyNumberFormat="1" applyProtection="1">
      <protection locked="0"/>
    </xf>
    <xf numFmtId="0" fontId="10" fillId="19" borderId="1" xfId="1" applyFont="1" applyFill="1" applyBorder="1" applyAlignment="1">
      <alignment horizontal="left" vertical="top"/>
    </xf>
    <xf numFmtId="0" fontId="8" fillId="19" borderId="1" xfId="1" applyFont="1" applyFill="1" applyBorder="1"/>
    <xf numFmtId="4" fontId="10" fillId="19" borderId="1" xfId="1" applyNumberFormat="1" applyFont="1" applyFill="1" applyBorder="1"/>
    <xf numFmtId="1" fontId="1" fillId="0" borderId="0" xfId="1" applyNumberFormat="1" applyBorder="1" applyAlignment="1">
      <alignment horizontal="center"/>
    </xf>
    <xf numFmtId="0" fontId="16" fillId="0" borderId="0" xfId="1" applyFont="1" applyBorder="1"/>
    <xf numFmtId="4" fontId="14" fillId="14" borderId="0" xfId="1" applyNumberFormat="1" applyFont="1" applyFill="1" applyBorder="1"/>
    <xf numFmtId="4" fontId="19" fillId="16" borderId="9" xfId="1" applyNumberFormat="1" applyFont="1" applyFill="1" applyBorder="1"/>
    <xf numFmtId="0" fontId="11" fillId="0" borderId="0" xfId="1" applyFont="1" applyAlignment="1">
      <alignment horizontal="center" vertical="center"/>
    </xf>
    <xf numFmtId="0" fontId="16" fillId="0" borderId="0" xfId="1" applyFont="1" applyAlignment="1"/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left" wrapText="1"/>
    </xf>
    <xf numFmtId="0" fontId="12" fillId="0" borderId="0" xfId="1" applyFont="1" applyAlignment="1">
      <alignment horizontal="center" wrapText="1"/>
    </xf>
    <xf numFmtId="0" fontId="1" fillId="0" borderId="0" xfId="1" applyAlignment="1">
      <alignment horizontal="left"/>
    </xf>
    <xf numFmtId="0" fontId="11" fillId="0" borderId="0" xfId="1" applyFont="1" applyAlignment="1"/>
    <xf numFmtId="0" fontId="1" fillId="0" borderId="0" xfId="1" applyAlignment="1">
      <alignment horizontal="left" wrapText="1"/>
    </xf>
    <xf numFmtId="0" fontId="13" fillId="14" borderId="0" xfId="1" applyFont="1" applyFill="1" applyBorder="1" applyAlignment="1">
      <alignment horizontal="center" vertical="center" wrapText="1"/>
    </xf>
    <xf numFmtId="0" fontId="11" fillId="14" borderId="0" xfId="1" applyFont="1" applyFill="1" applyBorder="1" applyAlignment="1"/>
    <xf numFmtId="0" fontId="14" fillId="14" borderId="0" xfId="1" applyFont="1" applyFill="1" applyBorder="1"/>
    <xf numFmtId="4" fontId="36" fillId="14" borderId="0" xfId="1" applyNumberFormat="1" applyFont="1" applyFill="1" applyBorder="1"/>
    <xf numFmtId="0" fontId="37" fillId="14" borderId="0" xfId="1" applyFont="1" applyFill="1" applyBorder="1" applyAlignment="1">
      <alignment horizontal="center" vertical="center" wrapText="1"/>
    </xf>
    <xf numFmtId="4" fontId="17" fillId="14" borderId="0" xfId="1" applyNumberFormat="1" applyFont="1" applyFill="1" applyBorder="1"/>
    <xf numFmtId="4" fontId="17" fillId="14" borderId="9" xfId="1" applyNumberFormat="1" applyFont="1" applyFill="1" applyBorder="1"/>
    <xf numFmtId="0" fontId="14" fillId="21" borderId="0" xfId="1" applyFont="1" applyFill="1" applyBorder="1"/>
    <xf numFmtId="4" fontId="42" fillId="14" borderId="0" xfId="1" applyNumberFormat="1" applyFont="1" applyFill="1" applyBorder="1"/>
    <xf numFmtId="0" fontId="21" fillId="0" borderId="0" xfId="1" applyFont="1" applyBorder="1" applyAlignment="1">
      <alignment horizontal="center" vertical="center"/>
    </xf>
    <xf numFmtId="0" fontId="34" fillId="22" borderId="9" xfId="0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2" fontId="0" fillId="0" borderId="1" xfId="0" applyNumberFormat="1" applyBorder="1" applyAlignment="1">
      <alignment wrapText="1"/>
    </xf>
    <xf numFmtId="2" fontId="0" fillId="23" borderId="0" xfId="0" applyNumberFormat="1" applyFill="1"/>
    <xf numFmtId="2" fontId="34" fillId="15" borderId="22" xfId="0" applyNumberFormat="1" applyFont="1" applyFill="1" applyBorder="1"/>
    <xf numFmtId="0" fontId="34" fillId="15" borderId="1" xfId="0" applyFont="1" applyFill="1" applyBorder="1"/>
    <xf numFmtId="1" fontId="34" fillId="23" borderId="0" xfId="0" applyNumberFormat="1" applyFont="1" applyFill="1"/>
    <xf numFmtId="4" fontId="0" fillId="23" borderId="0" xfId="0" applyNumberFormat="1" applyFill="1"/>
    <xf numFmtId="1" fontId="34" fillId="0" borderId="0" xfId="0" applyNumberFormat="1" applyFont="1"/>
    <xf numFmtId="0" fontId="45" fillId="0" borderId="0" xfId="0" applyFont="1"/>
    <xf numFmtId="0" fontId="19" fillId="16" borderId="1" xfId="1" applyFont="1" applyFill="1" applyBorder="1" applyAlignment="1">
      <alignment wrapText="1"/>
    </xf>
    <xf numFmtId="4" fontId="20" fillId="16" borderId="1" xfId="1" applyNumberFormat="1" applyFont="1" applyFill="1" applyBorder="1"/>
    <xf numFmtId="4" fontId="19" fillId="16" borderId="0" xfId="1" applyNumberFormat="1" applyFont="1" applyFill="1" applyBorder="1"/>
    <xf numFmtId="0" fontId="15" fillId="0" borderId="1" xfId="1" applyFont="1" applyFill="1" applyBorder="1" applyAlignment="1">
      <alignment horizontal="left" vertical="top"/>
    </xf>
    <xf numFmtId="0" fontId="15" fillId="0" borderId="1" xfId="1" applyFont="1" applyFill="1" applyBorder="1"/>
    <xf numFmtId="4" fontId="15" fillId="0" borderId="1" xfId="1" applyNumberFormat="1" applyFont="1" applyFill="1" applyBorder="1"/>
    <xf numFmtId="0" fontId="8" fillId="0" borderId="1" xfId="1" applyFont="1" applyFill="1" applyBorder="1" applyAlignment="1">
      <alignment horizontal="left" vertical="justify"/>
    </xf>
    <xf numFmtId="0" fontId="8" fillId="0" borderId="1" xfId="1" applyFont="1" applyFill="1" applyBorder="1"/>
    <xf numFmtId="4" fontId="8" fillId="0" borderId="1" xfId="1" applyNumberFormat="1" applyFont="1" applyFill="1" applyBorder="1"/>
    <xf numFmtId="4" fontId="42" fillId="0" borderId="0" xfId="1" applyNumberFormat="1" applyFont="1" applyFill="1" applyBorder="1"/>
    <xf numFmtId="0" fontId="0" fillId="0" borderId="0" xfId="0" applyFont="1" applyFill="1"/>
    <xf numFmtId="4" fontId="34" fillId="0" borderId="0" xfId="0" applyNumberFormat="1" applyFont="1" applyFill="1"/>
    <xf numFmtId="0" fontId="0" fillId="0" borderId="0" xfId="0" applyFill="1"/>
    <xf numFmtId="4" fontId="17" fillId="21" borderId="5" xfId="1" applyNumberFormat="1" applyFont="1" applyFill="1" applyBorder="1"/>
    <xf numFmtId="4" fontId="34" fillId="14" borderId="1" xfId="0" applyNumberFormat="1" applyFont="1" applyFill="1" applyBorder="1"/>
    <xf numFmtId="4" fontId="0" fillId="14" borderId="0" xfId="0" applyNumberFormat="1" applyFill="1"/>
    <xf numFmtId="0" fontId="0" fillId="14" borderId="0" xfId="0" applyFill="1"/>
    <xf numFmtId="0" fontId="11" fillId="0" borderId="16" xfId="1" applyFont="1" applyBorder="1" applyAlignment="1"/>
    <xf numFmtId="0" fontId="11" fillId="0" borderId="19" xfId="1" applyFont="1" applyBorder="1" applyAlignment="1"/>
    <xf numFmtId="0" fontId="14" fillId="0" borderId="22" xfId="1" applyFont="1" applyBorder="1" applyAlignment="1"/>
    <xf numFmtId="0" fontId="14" fillId="0" borderId="19" xfId="1" applyFont="1" applyBorder="1" applyAlignment="1"/>
    <xf numFmtId="0" fontId="11" fillId="0" borderId="22" xfId="1" applyFont="1" applyBorder="1" applyAlignment="1"/>
    <xf numFmtId="0" fontId="11" fillId="0" borderId="0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26" fillId="0" borderId="23" xfId="1" applyFont="1" applyBorder="1" applyAlignment="1"/>
    <xf numFmtId="0" fontId="26" fillId="0" borderId="12" xfId="1" applyFont="1" applyBorder="1" applyAlignment="1"/>
    <xf numFmtId="0" fontId="14" fillId="0" borderId="0" xfId="1" applyFont="1" applyBorder="1" applyAlignment="1">
      <alignment horizontal="left" wrapText="1"/>
    </xf>
    <xf numFmtId="0" fontId="1" fillId="0" borderId="0" xfId="1" applyAlignment="1">
      <alignment horizontal="left" wrapText="1"/>
    </xf>
    <xf numFmtId="0" fontId="11" fillId="0" borderId="0" xfId="1" applyFont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Font="1" applyAlignment="1">
      <alignment horizontal="left" wrapText="1"/>
    </xf>
    <xf numFmtId="0" fontId="12" fillId="0" borderId="0" xfId="1" applyFont="1" applyAlignment="1">
      <alignment horizontal="center" wrapText="1"/>
    </xf>
    <xf numFmtId="0" fontId="0" fillId="0" borderId="19" xfId="0" applyBorder="1"/>
    <xf numFmtId="0" fontId="21" fillId="0" borderId="24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1" fillId="0" borderId="0" xfId="1" applyFont="1" applyAlignment="1"/>
    <xf numFmtId="0" fontId="26" fillId="8" borderId="11" xfId="1" applyFont="1" applyFill="1" applyBorder="1" applyAlignment="1"/>
    <xf numFmtId="0" fontId="1" fillId="8" borderId="4" xfId="1" applyFill="1" applyBorder="1" applyAlignment="1"/>
    <xf numFmtId="0" fontId="20" fillId="0" borderId="0" xfId="1" applyFont="1" applyAlignment="1">
      <alignment horizontal="center"/>
    </xf>
    <xf numFmtId="1" fontId="11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4" fontId="27" fillId="11" borderId="16" xfId="1" applyNumberFormat="1" applyFont="1" applyFill="1" applyBorder="1" applyAlignment="1"/>
    <xf numFmtId="0" fontId="27" fillId="11" borderId="19" xfId="1" applyFont="1" applyFill="1" applyBorder="1" applyAlignment="1"/>
    <xf numFmtId="0" fontId="27" fillId="13" borderId="17" xfId="1" applyFont="1" applyFill="1" applyBorder="1" applyAlignment="1"/>
    <xf numFmtId="0" fontId="27" fillId="13" borderId="18" xfId="1" applyFont="1" applyFill="1" applyBorder="1" applyAlignment="1"/>
    <xf numFmtId="1" fontId="16" fillId="0" borderId="0" xfId="1" applyNumberFormat="1" applyFont="1" applyAlignment="1"/>
    <xf numFmtId="0" fontId="16" fillId="0" borderId="0" xfId="1" applyFont="1" applyAlignment="1"/>
    <xf numFmtId="1" fontId="20" fillId="0" borderId="0" xfId="1" applyNumberFormat="1" applyFont="1" applyAlignment="1">
      <alignment horizontal="center"/>
    </xf>
    <xf numFmtId="0" fontId="11" fillId="4" borderId="17" xfId="1" applyFont="1" applyFill="1" applyBorder="1" applyAlignment="1"/>
    <xf numFmtId="0" fontId="11" fillId="4" borderId="18" xfId="1" applyFont="1" applyFill="1" applyBorder="1" applyAlignment="1"/>
    <xf numFmtId="1" fontId="14" fillId="15" borderId="22" xfId="1" applyNumberFormat="1" applyFont="1" applyFill="1" applyBorder="1" applyAlignment="1">
      <alignment horizontal="left"/>
    </xf>
    <xf numFmtId="1" fontId="14" fillId="15" borderId="19" xfId="1" applyNumberFormat="1" applyFont="1" applyFill="1" applyBorder="1" applyAlignment="1">
      <alignment horizontal="left"/>
    </xf>
    <xf numFmtId="2" fontId="0" fillId="0" borderId="2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34" fillId="19" borderId="1" xfId="0" applyNumberFormat="1" applyFont="1" applyFill="1" applyBorder="1" applyAlignment="1">
      <alignment horizontal="center"/>
    </xf>
    <xf numFmtId="2" fontId="34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35" fillId="2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40" fillId="0" borderId="1" xfId="0" applyFont="1" applyBorder="1" applyAlignment="1">
      <alignment horizontal="center"/>
    </xf>
    <xf numFmtId="0" fontId="4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" fontId="1" fillId="14" borderId="1" xfId="1" applyNumberFormat="1" applyFont="1" applyFill="1" applyBorder="1"/>
    <xf numFmtId="4" fontId="8" fillId="14" borderId="1" xfId="0" applyNumberFormat="1" applyFont="1" applyFill="1" applyBorder="1"/>
    <xf numFmtId="4" fontId="44" fillId="14" borderId="1" xfId="1" applyNumberFormat="1" applyFont="1" applyFill="1" applyBorder="1"/>
    <xf numFmtId="4" fontId="16" fillId="14" borderId="1" xfId="1" applyNumberFormat="1" applyFont="1" applyFill="1" applyBorder="1"/>
  </cellXfs>
  <cellStyles count="2">
    <cellStyle name="Obično" xfId="0" builtinId="0"/>
    <cellStyle name="Obično 3" xfId="1"/>
  </cellStyles>
  <dxfs count="0"/>
  <tableStyles count="0" defaultTableStyle="TableStyleMedium9" defaultPivotStyle="PivotStyleLight16"/>
  <colors>
    <mruColors>
      <color rgb="FF0000CC"/>
      <color rgb="FFCCFF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8"/>
  <sheetViews>
    <sheetView tabSelected="1" view="pageLayout" zoomScale="180" zoomScalePageLayoutView="180" workbookViewId="0">
      <selection activeCell="G37" sqref="G37"/>
    </sheetView>
  </sheetViews>
  <sheetFormatPr defaultRowHeight="15"/>
  <cols>
    <col min="1" max="1" width="7.7109375" customWidth="1"/>
    <col min="2" max="2" width="48.85546875" customWidth="1"/>
    <col min="3" max="3" width="13.5703125" customWidth="1"/>
    <col min="4" max="4" width="14.28515625" customWidth="1"/>
    <col min="5" max="5" width="14.5703125" customWidth="1"/>
    <col min="6" max="6" width="9" style="371" customWidth="1"/>
    <col min="7" max="7" width="7" style="371" customWidth="1"/>
    <col min="8" max="8" width="10.28515625" style="371" customWidth="1"/>
    <col min="9" max="9" width="14.5703125" customWidth="1"/>
    <col min="10" max="11" width="11.7109375" bestFit="1" customWidth="1"/>
    <col min="12" max="12" width="10.140625" bestFit="1" customWidth="1"/>
    <col min="13" max="13" width="10.28515625" customWidth="1"/>
    <col min="14" max="14" width="12.5703125" customWidth="1"/>
    <col min="15" max="15" width="12.140625" customWidth="1"/>
    <col min="16" max="16" width="13" customWidth="1"/>
    <col min="17" max="17" width="10" customWidth="1"/>
  </cols>
  <sheetData>
    <row r="1" spans="1:12" ht="29.25" customHeight="1">
      <c r="A1" s="472" t="s">
        <v>709</v>
      </c>
      <c r="B1" s="472"/>
      <c r="C1" s="472"/>
      <c r="D1" s="472"/>
      <c r="E1" s="472"/>
      <c r="F1" s="472"/>
      <c r="G1" s="472"/>
      <c r="H1" s="417"/>
    </row>
    <row r="2" spans="1:12">
      <c r="A2" s="87"/>
      <c r="B2" s="86"/>
      <c r="C2" s="86"/>
      <c r="D2" s="86"/>
      <c r="E2" s="86"/>
      <c r="F2" s="344"/>
      <c r="G2" s="344"/>
      <c r="H2" s="344"/>
    </row>
    <row r="3" spans="1:12" ht="17.25" customHeight="1">
      <c r="A3" s="473" t="s">
        <v>601</v>
      </c>
      <c r="B3" s="473"/>
      <c r="C3" s="473"/>
      <c r="D3" s="473"/>
      <c r="E3" s="473"/>
      <c r="F3" s="473"/>
      <c r="G3" s="473"/>
      <c r="H3" s="418"/>
    </row>
    <row r="4" spans="1:12" ht="15" customHeight="1">
      <c r="A4" s="473" t="s">
        <v>650</v>
      </c>
      <c r="B4" s="473"/>
      <c r="C4" s="473"/>
      <c r="D4" s="473"/>
      <c r="E4" s="473"/>
      <c r="F4" s="473"/>
      <c r="G4" s="473"/>
      <c r="H4" s="418"/>
    </row>
    <row r="5" spans="1:12">
      <c r="A5" s="88"/>
      <c r="B5" s="89"/>
      <c r="C5" s="89"/>
      <c r="D5" s="89"/>
      <c r="E5" s="89"/>
      <c r="F5" s="345"/>
      <c r="G5" s="345"/>
      <c r="H5" s="345"/>
    </row>
    <row r="6" spans="1:12">
      <c r="A6" s="464" t="s">
        <v>0</v>
      </c>
      <c r="B6" s="464"/>
      <c r="C6" s="464"/>
      <c r="D6" s="464"/>
      <c r="E6" s="464"/>
      <c r="F6" s="464"/>
      <c r="G6" s="464"/>
      <c r="H6" s="415"/>
    </row>
    <row r="7" spans="1:12">
      <c r="A7" s="90"/>
      <c r="B7" s="90"/>
      <c r="C7" s="90"/>
      <c r="D7" s="90"/>
      <c r="E7" s="90"/>
      <c r="F7" s="346"/>
      <c r="G7" s="346"/>
      <c r="H7" s="346"/>
    </row>
    <row r="8" spans="1:12" ht="15.75">
      <c r="A8" s="394" t="s">
        <v>651</v>
      </c>
      <c r="B8" s="85"/>
      <c r="C8" s="85"/>
      <c r="D8" s="85"/>
      <c r="E8" s="85"/>
      <c r="F8" s="347"/>
      <c r="G8" s="347"/>
      <c r="H8" s="347"/>
    </row>
    <row r="9" spans="1:12" ht="15.75">
      <c r="A9" s="394"/>
      <c r="B9" s="85"/>
      <c r="C9" s="85"/>
      <c r="D9" s="85"/>
      <c r="E9" s="85"/>
      <c r="F9" s="347"/>
      <c r="G9" s="347"/>
      <c r="H9" s="347"/>
    </row>
    <row r="10" spans="1:12">
      <c r="A10" s="464" t="s">
        <v>1</v>
      </c>
      <c r="B10" s="464"/>
      <c r="C10" s="464"/>
      <c r="D10" s="464"/>
      <c r="E10" s="464"/>
      <c r="F10" s="464"/>
      <c r="G10" s="464"/>
      <c r="H10" s="415"/>
    </row>
    <row r="11" spans="1:12" ht="16.5" thickBot="1">
      <c r="A11" s="394" t="s">
        <v>653</v>
      </c>
      <c r="B11" s="85"/>
      <c r="C11" s="85"/>
      <c r="D11" s="85"/>
      <c r="E11" s="85"/>
      <c r="F11" s="347"/>
      <c r="G11" s="347"/>
      <c r="H11" s="347"/>
    </row>
    <row r="12" spans="1:12" ht="36.75" thickBot="1">
      <c r="A12" s="85"/>
      <c r="B12" s="85"/>
      <c r="C12" s="202" t="s">
        <v>647</v>
      </c>
      <c r="D12" s="202" t="s">
        <v>648</v>
      </c>
      <c r="E12" s="91" t="s">
        <v>649</v>
      </c>
      <c r="F12" s="353" t="s">
        <v>2</v>
      </c>
      <c r="G12" s="353" t="s">
        <v>3</v>
      </c>
      <c r="H12" s="422"/>
    </row>
    <row r="13" spans="1:12" ht="15.75">
      <c r="A13" s="85"/>
      <c r="B13" s="85"/>
      <c r="C13" s="100">
        <v>1</v>
      </c>
      <c r="D13" s="101">
        <v>2</v>
      </c>
      <c r="E13" s="102">
        <v>3</v>
      </c>
      <c r="F13" s="354">
        <v>4</v>
      </c>
      <c r="G13" s="355">
        <v>5</v>
      </c>
      <c r="H13" s="422"/>
    </row>
    <row r="14" spans="1:12">
      <c r="A14" s="92" t="s">
        <v>4</v>
      </c>
      <c r="B14" s="92"/>
      <c r="C14" s="93"/>
      <c r="D14" s="93"/>
      <c r="E14" s="93"/>
      <c r="F14" s="348"/>
      <c r="G14" s="348"/>
      <c r="H14" s="423"/>
    </row>
    <row r="15" spans="1:12">
      <c r="A15" s="463" t="s">
        <v>5</v>
      </c>
      <c r="B15" s="460"/>
      <c r="C15" s="95">
        <f>C38+C91</f>
        <v>3497345.8</v>
      </c>
      <c r="D15" s="95">
        <f>D38+D91</f>
        <v>3950000</v>
      </c>
      <c r="E15" s="95">
        <f>E38+E91</f>
        <v>3960933.9</v>
      </c>
      <c r="F15" s="210">
        <f>E15/C15*100</f>
        <v>113.25542644367623</v>
      </c>
      <c r="G15" s="210">
        <f>E15/D15*100</f>
        <v>100.27680759493671</v>
      </c>
      <c r="H15" s="349"/>
      <c r="I15" s="326">
        <f>SUM(C15+C19)</f>
        <v>3602570.8</v>
      </c>
      <c r="J15" s="326"/>
    </row>
    <row r="16" spans="1:12">
      <c r="A16" s="463" t="s">
        <v>6</v>
      </c>
      <c r="B16" s="460"/>
      <c r="C16" s="84">
        <f>C107+C207</f>
        <v>3126327</v>
      </c>
      <c r="D16" s="84">
        <f>D107+D207</f>
        <v>3650000</v>
      </c>
      <c r="E16" s="84">
        <f>E107+E207</f>
        <v>3604608.99</v>
      </c>
      <c r="F16" s="210">
        <f>E16/C16*100</f>
        <v>115.29852731336166</v>
      </c>
      <c r="G16" s="210">
        <f>E16/D16*100</f>
        <v>98.756410684931524</v>
      </c>
      <c r="H16" s="349"/>
      <c r="I16" s="326">
        <f>SUM(C16+C20)</f>
        <v>3231552</v>
      </c>
      <c r="J16" s="326"/>
      <c r="L16" s="326"/>
    </row>
    <row r="17" spans="1:10">
      <c r="A17" s="463" t="s">
        <v>7</v>
      </c>
      <c r="B17" s="460"/>
      <c r="C17" s="96">
        <f>SUM(C15-C16)</f>
        <v>371018.79999999981</v>
      </c>
      <c r="D17" s="96">
        <f>SUM(D15-D16)</f>
        <v>300000</v>
      </c>
      <c r="E17" s="96">
        <f>SUM(E15-E16)</f>
        <v>356324.90999999968</v>
      </c>
      <c r="F17" s="210">
        <f>E17/C17*100</f>
        <v>96.039583438898475</v>
      </c>
      <c r="G17" s="210">
        <f>E17/D17*100</f>
        <v>118.7749699999999</v>
      </c>
      <c r="H17" s="349"/>
      <c r="J17" s="326"/>
    </row>
    <row r="18" spans="1:10">
      <c r="A18" s="459" t="s">
        <v>8</v>
      </c>
      <c r="B18" s="460"/>
      <c r="C18" s="19"/>
      <c r="D18" s="19"/>
      <c r="E18" s="19"/>
      <c r="F18" s="210"/>
      <c r="G18" s="210"/>
      <c r="H18" s="349"/>
    </row>
    <row r="19" spans="1:10">
      <c r="A19" s="461" t="s">
        <v>9</v>
      </c>
      <c r="B19" s="462"/>
      <c r="C19" s="94">
        <v>105225</v>
      </c>
      <c r="D19" s="94">
        <v>0</v>
      </c>
      <c r="E19" s="94">
        <v>0</v>
      </c>
      <c r="F19" s="210">
        <v>0</v>
      </c>
      <c r="G19" s="210">
        <v>0</v>
      </c>
      <c r="H19" s="349"/>
      <c r="I19" s="326"/>
    </row>
    <row r="20" spans="1:10">
      <c r="A20" s="461" t="s">
        <v>10</v>
      </c>
      <c r="B20" s="462"/>
      <c r="C20" s="94">
        <v>105225</v>
      </c>
      <c r="D20" s="94">
        <v>0</v>
      </c>
      <c r="E20" s="94">
        <v>0</v>
      </c>
      <c r="F20" s="210">
        <v>0</v>
      </c>
      <c r="G20" s="210">
        <v>0</v>
      </c>
      <c r="H20" s="349"/>
    </row>
    <row r="21" spans="1:10">
      <c r="A21" s="463" t="s">
        <v>7</v>
      </c>
      <c r="B21" s="460"/>
      <c r="C21" s="94">
        <f>SUM(C19-C20)</f>
        <v>0</v>
      </c>
      <c r="D21" s="94">
        <f>SUM(D19-D20)</f>
        <v>0</v>
      </c>
      <c r="E21" s="94">
        <f>SUM(E19-E20)</f>
        <v>0</v>
      </c>
      <c r="F21" s="210">
        <v>0</v>
      </c>
      <c r="G21" s="210">
        <v>0</v>
      </c>
      <c r="H21" s="349"/>
    </row>
    <row r="22" spans="1:10">
      <c r="A22" s="459" t="s">
        <v>11</v>
      </c>
      <c r="B22" s="460"/>
      <c r="C22" s="95"/>
      <c r="D22" s="95"/>
      <c r="E22" s="95"/>
      <c r="F22" s="210"/>
      <c r="G22" s="210"/>
      <c r="H22" s="349"/>
    </row>
    <row r="23" spans="1:10">
      <c r="A23" s="463" t="s">
        <v>12</v>
      </c>
      <c r="B23" s="460"/>
      <c r="C23" s="94">
        <v>-147796</v>
      </c>
      <c r="D23" s="94">
        <v>0</v>
      </c>
      <c r="E23" s="94">
        <f>C24</f>
        <v>223222.79999999981</v>
      </c>
      <c r="F23" s="210">
        <v>0</v>
      </c>
      <c r="G23" s="210">
        <v>0</v>
      </c>
      <c r="H23" s="349"/>
    </row>
    <row r="24" spans="1:10">
      <c r="A24" s="463" t="s">
        <v>444</v>
      </c>
      <c r="B24" s="474"/>
      <c r="C24" s="94">
        <f>C17+C23</f>
        <v>223222.79999999981</v>
      </c>
      <c r="D24" s="94">
        <f>D17+D23</f>
        <v>300000</v>
      </c>
      <c r="E24" s="94">
        <f>E17+E23</f>
        <v>579547.7099999995</v>
      </c>
      <c r="F24" s="210">
        <v>0</v>
      </c>
      <c r="G24" s="210">
        <v>0</v>
      </c>
      <c r="H24" s="349"/>
    </row>
    <row r="25" spans="1:10">
      <c r="A25" s="92"/>
      <c r="B25" s="298"/>
      <c r="C25" s="97"/>
      <c r="D25" s="97"/>
      <c r="E25" s="97"/>
      <c r="F25" s="349"/>
      <c r="G25" s="349"/>
      <c r="H25" s="349"/>
    </row>
    <row r="26" spans="1:10">
      <c r="A26" s="464" t="s">
        <v>13</v>
      </c>
      <c r="B26" s="464"/>
      <c r="C26" s="464"/>
      <c r="D26" s="464"/>
      <c r="E26" s="464"/>
      <c r="F26" s="464"/>
      <c r="G26" s="464"/>
      <c r="H26" s="415"/>
    </row>
    <row r="27" spans="1:10">
      <c r="A27" s="90"/>
      <c r="B27" s="98"/>
      <c r="C27" s="98"/>
      <c r="D27" s="98"/>
      <c r="E27" s="98"/>
      <c r="F27" s="356"/>
      <c r="G27" s="356"/>
      <c r="H27" s="356"/>
    </row>
    <row r="28" spans="1:10">
      <c r="A28" s="59" t="s">
        <v>446</v>
      </c>
      <c r="B28" s="59"/>
      <c r="C28" s="299">
        <f>E17</f>
        <v>356324.90999999968</v>
      </c>
      <c r="D28" s="59" t="s">
        <v>445</v>
      </c>
      <c r="E28" s="59"/>
      <c r="F28" s="350"/>
      <c r="G28" s="350"/>
      <c r="H28" s="350"/>
    </row>
    <row r="29" spans="1:10">
      <c r="A29" s="59"/>
      <c r="B29" s="58"/>
      <c r="C29" s="58"/>
      <c r="D29" s="58"/>
      <c r="E29" s="58"/>
      <c r="F29" s="350"/>
      <c r="G29" s="350"/>
      <c r="H29" s="350"/>
    </row>
    <row r="30" spans="1:10">
      <c r="A30" s="464" t="s">
        <v>14</v>
      </c>
      <c r="B30" s="465"/>
      <c r="C30" s="465"/>
      <c r="D30" s="465"/>
      <c r="E30" s="465"/>
      <c r="F30" s="465"/>
      <c r="G30" s="465"/>
      <c r="H30" s="416"/>
    </row>
    <row r="31" spans="1:10">
      <c r="A31" s="470" t="s">
        <v>15</v>
      </c>
      <c r="B31" s="471"/>
      <c r="C31" s="471"/>
      <c r="D31" s="471"/>
      <c r="E31" s="471"/>
      <c r="F31" s="471"/>
      <c r="G31" s="471"/>
      <c r="H31" s="419"/>
    </row>
    <row r="32" spans="1:10">
      <c r="A32" s="468" t="s">
        <v>16</v>
      </c>
      <c r="B32" s="469"/>
      <c r="C32" s="469"/>
      <c r="D32" s="469"/>
      <c r="E32" s="469"/>
      <c r="F32" s="469"/>
      <c r="G32" s="469"/>
      <c r="H32" s="421"/>
    </row>
    <row r="33" spans="1:11" ht="16.5" thickBot="1">
      <c r="A33" s="476" t="s">
        <v>17</v>
      </c>
      <c r="B33" s="476"/>
      <c r="C33" s="476"/>
      <c r="D33" s="476"/>
      <c r="E33" s="476"/>
      <c r="F33" s="476"/>
      <c r="G33" s="476"/>
      <c r="H33" s="414"/>
    </row>
    <row r="34" spans="1:11" ht="23.25" thickBot="1">
      <c r="A34" s="26"/>
      <c r="B34" s="105" t="s">
        <v>18</v>
      </c>
      <c r="C34" s="105"/>
      <c r="D34" s="42"/>
      <c r="E34" s="42"/>
      <c r="F34" s="357"/>
      <c r="G34" s="358"/>
      <c r="H34" s="424"/>
    </row>
    <row r="35" spans="1:11" ht="19.5" thickBot="1">
      <c r="A35" s="28"/>
      <c r="B35" s="107" t="s">
        <v>19</v>
      </c>
      <c r="C35" s="109">
        <f>SUM(C38+C91+C98)</f>
        <v>3497345.8</v>
      </c>
      <c r="D35" s="109">
        <f>SUM(D38+D91+D98)</f>
        <v>3950000</v>
      </c>
      <c r="E35" s="109">
        <f>SUM(E38+E91+E98)</f>
        <v>3960933.9</v>
      </c>
      <c r="F35" s="359">
        <f>E35/C35*100</f>
        <v>113.25542644367623</v>
      </c>
      <c r="G35" s="360">
        <f>SUM(E35/D35)*100</f>
        <v>100.27680759493671</v>
      </c>
      <c r="H35" s="425"/>
    </row>
    <row r="36" spans="1:11" ht="15.75" thickBot="1">
      <c r="A36" s="2"/>
      <c r="B36" s="1"/>
      <c r="C36" s="1"/>
      <c r="D36" s="1"/>
      <c r="E36" s="1"/>
      <c r="F36" s="361"/>
      <c r="G36" s="361"/>
      <c r="H36" s="361"/>
    </row>
    <row r="37" spans="1:11" ht="72.75" thickBot="1">
      <c r="A37" s="56" t="s">
        <v>20</v>
      </c>
      <c r="B37" s="57" t="s">
        <v>21</v>
      </c>
      <c r="C37" s="202" t="s">
        <v>647</v>
      </c>
      <c r="D37" s="202" t="s">
        <v>648</v>
      </c>
      <c r="E37" s="91" t="s">
        <v>649</v>
      </c>
      <c r="F37" s="362" t="s">
        <v>652</v>
      </c>
      <c r="G37" s="362" t="s">
        <v>704</v>
      </c>
      <c r="H37" s="426"/>
    </row>
    <row r="38" spans="1:11" ht="15.75" thickTop="1">
      <c r="A38" s="30">
        <v>6</v>
      </c>
      <c r="B38" s="214" t="s">
        <v>22</v>
      </c>
      <c r="C38" s="31">
        <f>SUM(C39+C43+C57+C72+C84+C88)</f>
        <v>3320185.8</v>
      </c>
      <c r="D38" s="31">
        <f>SUM(D39+D43+D57+D72+D84+D88)</f>
        <v>3808900</v>
      </c>
      <c r="E38" s="31">
        <f>SUM(E39+E43+E57+E72+E84+E88)</f>
        <v>3823412.33</v>
      </c>
      <c r="F38" s="363">
        <f>E38/C38*100</f>
        <v>115.15657738190437</v>
      </c>
      <c r="G38" s="363">
        <f>E38/D38*100</f>
        <v>100.38101105305995</v>
      </c>
      <c r="H38" s="427"/>
      <c r="J38" s="326">
        <f>SUM(E38-E43)</f>
        <v>1776372.53</v>
      </c>
      <c r="K38" s="326">
        <f>J38:J39*20%</f>
        <v>355274.50600000005</v>
      </c>
    </row>
    <row r="39" spans="1:11">
      <c r="A39" s="68">
        <v>61</v>
      </c>
      <c r="B39" s="215" t="s">
        <v>23</v>
      </c>
      <c r="C39" s="70">
        <f>SUM(C40:C42)</f>
        <v>400878</v>
      </c>
      <c r="D39" s="70">
        <f>SUM(D40:D42)</f>
        <v>514000</v>
      </c>
      <c r="E39" s="70">
        <f>SUM(E40:E42)</f>
        <v>562309.18999999994</v>
      </c>
      <c r="F39" s="363">
        <f t="shared" ref="F39:F97" si="0">E39/C39*100</f>
        <v>140.26940615349307</v>
      </c>
      <c r="G39" s="363">
        <f t="shared" ref="G39:G94" si="1">E39/D39*100</f>
        <v>109.39867509727625</v>
      </c>
      <c r="H39" s="427"/>
    </row>
    <row r="40" spans="1:11">
      <c r="A40" s="9">
        <v>611</v>
      </c>
      <c r="B40" s="10" t="s">
        <v>24</v>
      </c>
      <c r="C40" s="20">
        <v>344826</v>
      </c>
      <c r="D40" s="20">
        <v>420000</v>
      </c>
      <c r="E40" s="20">
        <v>469226.42</v>
      </c>
      <c r="F40" s="363">
        <f t="shared" si="0"/>
        <v>136.07628775092365</v>
      </c>
      <c r="G40" s="363">
        <f t="shared" si="1"/>
        <v>111.72057619047619</v>
      </c>
      <c r="H40" s="427"/>
    </row>
    <row r="41" spans="1:11">
      <c r="A41" s="9">
        <v>613</v>
      </c>
      <c r="B41" s="10" t="s">
        <v>25</v>
      </c>
      <c r="C41" s="20">
        <v>26885</v>
      </c>
      <c r="D41" s="20">
        <v>52000</v>
      </c>
      <c r="E41" s="20">
        <v>51859.19</v>
      </c>
      <c r="F41" s="363">
        <f t="shared" si="0"/>
        <v>192.89265389622469</v>
      </c>
      <c r="G41" s="363">
        <f t="shared" si="1"/>
        <v>99.729211538461541</v>
      </c>
      <c r="H41" s="427"/>
    </row>
    <row r="42" spans="1:11">
      <c r="A42" s="9">
        <v>614</v>
      </c>
      <c r="B42" s="10" t="s">
        <v>26</v>
      </c>
      <c r="C42" s="20">
        <v>29167</v>
      </c>
      <c r="D42" s="20">
        <v>42000</v>
      </c>
      <c r="E42" s="20">
        <v>41223.58</v>
      </c>
      <c r="F42" s="363">
        <f t="shared" si="0"/>
        <v>141.33637329859087</v>
      </c>
      <c r="G42" s="363">
        <f t="shared" si="1"/>
        <v>98.151380952380947</v>
      </c>
      <c r="H42" s="427"/>
    </row>
    <row r="43" spans="1:11" ht="24" customHeight="1">
      <c r="A43" s="71">
        <v>63</v>
      </c>
      <c r="B43" s="216" t="s">
        <v>27</v>
      </c>
      <c r="C43" s="72">
        <f>SUM(C44+C49+C53+C55)</f>
        <v>1825077.8</v>
      </c>
      <c r="D43" s="72">
        <f>SUM(D44+D49+D53+D55)</f>
        <v>2094000</v>
      </c>
      <c r="E43" s="72">
        <f>SUM(E44+E49+E53+E55)</f>
        <v>2047039.8</v>
      </c>
      <c r="F43" s="363">
        <f t="shared" si="0"/>
        <v>112.1617829113915</v>
      </c>
      <c r="G43" s="363">
        <f t="shared" si="1"/>
        <v>97.75739255014328</v>
      </c>
      <c r="H43" s="427"/>
    </row>
    <row r="44" spans="1:11">
      <c r="A44" s="32">
        <v>633</v>
      </c>
      <c r="B44" s="33" t="s">
        <v>28</v>
      </c>
      <c r="C44" s="34">
        <f>SUM(C45:C48)</f>
        <v>992440</v>
      </c>
      <c r="D44" s="34">
        <f>SUM(D45:D48)</f>
        <v>1764900</v>
      </c>
      <c r="E44" s="34">
        <f>SUM(E45:E48)</f>
        <v>1759934</v>
      </c>
      <c r="F44" s="363">
        <f t="shared" si="0"/>
        <v>177.3340453830962</v>
      </c>
      <c r="G44" s="363">
        <f t="shared" si="1"/>
        <v>99.718624284662013</v>
      </c>
      <c r="H44" s="427"/>
    </row>
    <row r="45" spans="1:11">
      <c r="A45" s="23">
        <v>6331</v>
      </c>
      <c r="B45" s="12" t="s">
        <v>29</v>
      </c>
      <c r="C45" s="64">
        <v>708806</v>
      </c>
      <c r="D45" s="64">
        <v>1191500</v>
      </c>
      <c r="E45" s="64">
        <v>1191534</v>
      </c>
      <c r="F45" s="363">
        <f t="shared" si="0"/>
        <v>168.10438963552792</v>
      </c>
      <c r="G45" s="363">
        <f t="shared" si="1"/>
        <v>100.00285354595049</v>
      </c>
      <c r="H45" s="427"/>
    </row>
    <row r="46" spans="1:11">
      <c r="A46" s="23">
        <v>6331</v>
      </c>
      <c r="B46" s="12" t="s">
        <v>656</v>
      </c>
      <c r="C46" s="64">
        <v>0</v>
      </c>
      <c r="D46" s="64">
        <v>2400</v>
      </c>
      <c r="E46" s="64">
        <v>2400</v>
      </c>
      <c r="F46" s="363">
        <v>0</v>
      </c>
      <c r="G46" s="363">
        <f t="shared" si="1"/>
        <v>100</v>
      </c>
      <c r="H46" s="427"/>
    </row>
    <row r="47" spans="1:11">
      <c r="A47" s="23">
        <v>6332</v>
      </c>
      <c r="B47" s="12" t="s">
        <v>657</v>
      </c>
      <c r="C47" s="509">
        <v>45000</v>
      </c>
      <c r="D47" s="64">
        <v>44000</v>
      </c>
      <c r="E47" s="64">
        <v>39000</v>
      </c>
      <c r="F47" s="363">
        <f t="shared" si="0"/>
        <v>86.666666666666671</v>
      </c>
      <c r="G47" s="363">
        <f t="shared" si="1"/>
        <v>88.63636363636364</v>
      </c>
      <c r="H47" s="427"/>
    </row>
    <row r="48" spans="1:11">
      <c r="A48" s="23">
        <v>6332</v>
      </c>
      <c r="B48" s="12" t="s">
        <v>30</v>
      </c>
      <c r="C48" s="64">
        <v>238634</v>
      </c>
      <c r="D48" s="64">
        <v>527000</v>
      </c>
      <c r="E48" s="64">
        <v>527000</v>
      </c>
      <c r="F48" s="363">
        <f t="shared" si="0"/>
        <v>220.84028260851346</v>
      </c>
      <c r="G48" s="363">
        <f t="shared" si="1"/>
        <v>100</v>
      </c>
      <c r="H48" s="427"/>
    </row>
    <row r="49" spans="1:9">
      <c r="A49" s="32">
        <v>634</v>
      </c>
      <c r="B49" s="33" t="s">
        <v>31</v>
      </c>
      <c r="C49" s="34">
        <f>SUM(C50:C52)</f>
        <v>826137.8</v>
      </c>
      <c r="D49" s="34">
        <f>SUM(D50:D52)</f>
        <v>286100</v>
      </c>
      <c r="E49" s="34">
        <f>SUM(E50:E52)</f>
        <v>286105.8</v>
      </c>
      <c r="F49" s="363">
        <f t="shared" si="0"/>
        <v>34.631728508246439</v>
      </c>
      <c r="G49" s="363">
        <f t="shared" si="1"/>
        <v>100.00202726319469</v>
      </c>
      <c r="H49" s="427"/>
    </row>
    <row r="50" spans="1:9">
      <c r="A50" s="11">
        <v>63424</v>
      </c>
      <c r="B50" s="12" t="s">
        <v>32</v>
      </c>
      <c r="C50" s="55">
        <v>285405.8</v>
      </c>
      <c r="D50" s="55">
        <v>285400</v>
      </c>
      <c r="E50" s="55">
        <v>285405.8</v>
      </c>
      <c r="F50" s="363">
        <f t="shared" si="0"/>
        <v>100</v>
      </c>
      <c r="G50" s="363">
        <f t="shared" si="1"/>
        <v>100.002032235459</v>
      </c>
      <c r="H50" s="427"/>
    </row>
    <row r="51" spans="1:9" ht="24.75">
      <c r="A51" s="11">
        <v>63425</v>
      </c>
      <c r="B51" s="15" t="s">
        <v>508</v>
      </c>
      <c r="C51" s="55">
        <v>539732</v>
      </c>
      <c r="D51" s="55">
        <v>0</v>
      </c>
      <c r="E51" s="55">
        <v>0</v>
      </c>
      <c r="F51" s="363">
        <f t="shared" si="0"/>
        <v>0</v>
      </c>
      <c r="G51" s="363">
        <v>0</v>
      </c>
      <c r="H51" s="427"/>
    </row>
    <row r="52" spans="1:9" ht="24.75">
      <c r="A52" s="11">
        <v>63426</v>
      </c>
      <c r="B52" s="15" t="s">
        <v>658</v>
      </c>
      <c r="C52" s="366">
        <v>1000</v>
      </c>
      <c r="D52" s="55">
        <v>700</v>
      </c>
      <c r="E52" s="55">
        <v>700</v>
      </c>
      <c r="F52" s="363">
        <f t="shared" si="0"/>
        <v>70</v>
      </c>
      <c r="G52" s="363">
        <f t="shared" si="1"/>
        <v>100</v>
      </c>
      <c r="H52" s="427"/>
    </row>
    <row r="53" spans="1:9" ht="24.75">
      <c r="A53" s="300">
        <v>636</v>
      </c>
      <c r="B53" s="442" t="s">
        <v>659</v>
      </c>
      <c r="C53" s="443">
        <f>SUM(C54)</f>
        <v>6500</v>
      </c>
      <c r="D53" s="443">
        <f t="shared" ref="D53:E53" si="2">SUM(D54)</f>
        <v>1000</v>
      </c>
      <c r="E53" s="443">
        <f t="shared" si="2"/>
        <v>1000</v>
      </c>
      <c r="F53" s="363">
        <f t="shared" si="0"/>
        <v>15.384615384615385</v>
      </c>
      <c r="G53" s="363">
        <f t="shared" si="1"/>
        <v>100</v>
      </c>
      <c r="H53" s="427"/>
    </row>
    <row r="54" spans="1:9" ht="24.75">
      <c r="A54" s="11">
        <v>6362</v>
      </c>
      <c r="B54" s="15" t="s">
        <v>660</v>
      </c>
      <c r="C54" s="366">
        <v>6500</v>
      </c>
      <c r="D54" s="55">
        <v>1000</v>
      </c>
      <c r="E54" s="55">
        <v>1000</v>
      </c>
      <c r="F54" s="363">
        <f t="shared" si="0"/>
        <v>15.384615384615385</v>
      </c>
      <c r="G54" s="363">
        <f t="shared" si="1"/>
        <v>100</v>
      </c>
      <c r="H54" s="427"/>
    </row>
    <row r="55" spans="1:9">
      <c r="A55" s="300">
        <v>638</v>
      </c>
      <c r="B55" s="442" t="s">
        <v>661</v>
      </c>
      <c r="C55" s="443">
        <f>SUM(C56:C56)</f>
        <v>0</v>
      </c>
      <c r="D55" s="443">
        <f>SUM(D56:D56)</f>
        <v>42000</v>
      </c>
      <c r="E55" s="443">
        <f>SUM(E56:E56)</f>
        <v>0</v>
      </c>
      <c r="F55" s="363">
        <v>0</v>
      </c>
      <c r="G55" s="363">
        <f t="shared" si="1"/>
        <v>0</v>
      </c>
      <c r="H55" s="427"/>
    </row>
    <row r="56" spans="1:9">
      <c r="A56" s="11">
        <v>63821</v>
      </c>
      <c r="B56" s="15" t="s">
        <v>662</v>
      </c>
      <c r="C56" s="55">
        <v>0</v>
      </c>
      <c r="D56" s="55">
        <v>42000</v>
      </c>
      <c r="E56" s="55">
        <v>0</v>
      </c>
      <c r="F56" s="363">
        <v>0</v>
      </c>
      <c r="G56" s="363">
        <f t="shared" si="1"/>
        <v>0</v>
      </c>
      <c r="H56" s="427"/>
    </row>
    <row r="57" spans="1:9">
      <c r="A57" s="68">
        <v>64</v>
      </c>
      <c r="B57" s="215" t="s">
        <v>33</v>
      </c>
      <c r="C57" s="70">
        <f>SUM(C58+C59+C60+C70)</f>
        <v>484293</v>
      </c>
      <c r="D57" s="70">
        <f>SUM(D58+D59+D60+D70)</f>
        <v>457950</v>
      </c>
      <c r="E57" s="70">
        <f>SUM(E58+E59+E60+E70)</f>
        <v>467473.10000000003</v>
      </c>
      <c r="F57" s="363">
        <f t="shared" si="0"/>
        <v>96.526916556712578</v>
      </c>
      <c r="G57" s="363">
        <f t="shared" si="1"/>
        <v>102.0795064963424</v>
      </c>
      <c r="H57" s="427"/>
    </row>
    <row r="58" spans="1:9">
      <c r="A58" s="300">
        <v>641</v>
      </c>
      <c r="B58" s="301" t="s">
        <v>34</v>
      </c>
      <c r="C58" s="302">
        <v>3613</v>
      </c>
      <c r="D58" s="302">
        <v>2995</v>
      </c>
      <c r="E58" s="302">
        <v>3541.05</v>
      </c>
      <c r="F58" s="363">
        <f t="shared" si="0"/>
        <v>98.008580127318027</v>
      </c>
      <c r="G58" s="363">
        <f t="shared" si="1"/>
        <v>118.23205342237063</v>
      </c>
      <c r="H58" s="428"/>
      <c r="I58" s="410"/>
    </row>
    <row r="59" spans="1:9">
      <c r="A59" s="300">
        <v>641</v>
      </c>
      <c r="B59" s="301" t="s">
        <v>663</v>
      </c>
      <c r="C59" s="302">
        <v>3</v>
      </c>
      <c r="D59" s="302">
        <v>5</v>
      </c>
      <c r="E59" s="302">
        <v>4.34</v>
      </c>
      <c r="F59" s="363">
        <v>0</v>
      </c>
      <c r="G59" s="363">
        <f t="shared" si="1"/>
        <v>86.8</v>
      </c>
      <c r="H59" s="427"/>
      <c r="I59" s="444"/>
    </row>
    <row r="60" spans="1:9">
      <c r="A60" s="32">
        <v>642</v>
      </c>
      <c r="B60" s="33" t="s">
        <v>35</v>
      </c>
      <c r="C60" s="34">
        <f>SUM(C61+C63+C66+C68)</f>
        <v>480677</v>
      </c>
      <c r="D60" s="34">
        <f>SUM(D61+D63+D66+D68)</f>
        <v>454950</v>
      </c>
      <c r="E60" s="34">
        <f>SUM(E61+E63+E66+E68)</f>
        <v>463927.71</v>
      </c>
      <c r="F60" s="363">
        <f t="shared" si="0"/>
        <v>96.515479209531563</v>
      </c>
      <c r="G60" s="363">
        <f t="shared" si="1"/>
        <v>101.97333992746455</v>
      </c>
      <c r="H60" s="427"/>
    </row>
    <row r="61" spans="1:9">
      <c r="A61" s="309">
        <v>6421</v>
      </c>
      <c r="B61" s="312" t="s">
        <v>36</v>
      </c>
      <c r="C61" s="311">
        <f>SUM(C62)</f>
        <v>8302</v>
      </c>
      <c r="D61" s="311">
        <f>SUM(D62)</f>
        <v>8950</v>
      </c>
      <c r="E61" s="311">
        <f>SUM(E62)</f>
        <v>8925.7800000000007</v>
      </c>
      <c r="F61" s="363">
        <f t="shared" si="0"/>
        <v>107.51361117802941</v>
      </c>
      <c r="G61" s="363">
        <f t="shared" si="1"/>
        <v>99.729385474860351</v>
      </c>
      <c r="H61" s="427"/>
    </row>
    <row r="62" spans="1:9">
      <c r="A62" s="276">
        <v>64219</v>
      </c>
      <c r="B62" s="222" t="s">
        <v>447</v>
      </c>
      <c r="C62" s="313">
        <v>8302</v>
      </c>
      <c r="D62" s="313">
        <v>8950</v>
      </c>
      <c r="E62" s="313">
        <v>8925.7800000000007</v>
      </c>
      <c r="F62" s="363">
        <f t="shared" si="0"/>
        <v>107.51361117802941</v>
      </c>
      <c r="G62" s="363">
        <f t="shared" si="1"/>
        <v>99.729385474860351</v>
      </c>
      <c r="H62" s="428"/>
      <c r="I62" s="395"/>
    </row>
    <row r="63" spans="1:9">
      <c r="A63" s="303">
        <v>6422</v>
      </c>
      <c r="B63" s="304" t="s">
        <v>37</v>
      </c>
      <c r="C63" s="305">
        <f>SUM(C64:C65)</f>
        <v>448969</v>
      </c>
      <c r="D63" s="305">
        <f>SUM(D64:D65)</f>
        <v>400000</v>
      </c>
      <c r="E63" s="305">
        <f>SUM(E64:E65)</f>
        <v>410613</v>
      </c>
      <c r="F63" s="363">
        <f t="shared" si="0"/>
        <v>91.456871187097562</v>
      </c>
      <c r="G63" s="363">
        <f t="shared" si="1"/>
        <v>102.65325000000001</v>
      </c>
      <c r="H63" s="427"/>
    </row>
    <row r="64" spans="1:9">
      <c r="A64" s="11" t="s">
        <v>448</v>
      </c>
      <c r="B64" s="12" t="s">
        <v>449</v>
      </c>
      <c r="C64" s="314">
        <v>142534</v>
      </c>
      <c r="D64" s="55">
        <v>155000</v>
      </c>
      <c r="E64" s="13">
        <v>162526.5</v>
      </c>
      <c r="F64" s="363">
        <f t="shared" si="0"/>
        <v>114.02647789299397</v>
      </c>
      <c r="G64" s="363">
        <f t="shared" si="1"/>
        <v>104.85580645161289</v>
      </c>
      <c r="H64" s="427"/>
    </row>
    <row r="65" spans="1:9">
      <c r="A65" s="11">
        <v>64222</v>
      </c>
      <c r="B65" s="12" t="s">
        <v>38</v>
      </c>
      <c r="C65" s="314">
        <v>306435</v>
      </c>
      <c r="D65" s="55">
        <v>245000</v>
      </c>
      <c r="E65" s="13">
        <v>248086.5</v>
      </c>
      <c r="F65" s="363">
        <f t="shared" si="0"/>
        <v>80.958930931518921</v>
      </c>
      <c r="G65" s="363">
        <f t="shared" si="1"/>
        <v>101.25979591836736</v>
      </c>
      <c r="H65" s="427"/>
    </row>
    <row r="66" spans="1:9">
      <c r="A66" s="306">
        <v>6423</v>
      </c>
      <c r="B66" s="307" t="s">
        <v>39</v>
      </c>
      <c r="C66" s="308">
        <f>SUM(C67)</f>
        <v>842</v>
      </c>
      <c r="D66" s="308">
        <f>SUM(D67)</f>
        <v>27000</v>
      </c>
      <c r="E66" s="308">
        <f>SUM(E67)</f>
        <v>26681.360000000001</v>
      </c>
      <c r="F66" s="363">
        <f t="shared" si="0"/>
        <v>3168.8076009501187</v>
      </c>
      <c r="G66" s="363">
        <f t="shared" si="1"/>
        <v>98.819851851851865</v>
      </c>
      <c r="H66" s="427"/>
    </row>
    <row r="67" spans="1:9">
      <c r="A67" s="11">
        <v>6423</v>
      </c>
      <c r="B67" s="127" t="s">
        <v>39</v>
      </c>
      <c r="C67" s="80">
        <v>842</v>
      </c>
      <c r="D67" s="13">
        <v>27000</v>
      </c>
      <c r="E67" s="13">
        <v>26681.360000000001</v>
      </c>
      <c r="F67" s="363">
        <f t="shared" si="0"/>
        <v>3168.8076009501187</v>
      </c>
      <c r="G67" s="363">
        <f t="shared" si="1"/>
        <v>98.819851851851865</v>
      </c>
      <c r="H67" s="427"/>
    </row>
    <row r="68" spans="1:9">
      <c r="A68" s="309">
        <v>6429</v>
      </c>
      <c r="B68" s="307" t="s">
        <v>40</v>
      </c>
      <c r="C68" s="310">
        <f>SUM(C69)</f>
        <v>22564</v>
      </c>
      <c r="D68" s="310">
        <f>SUM(D69)</f>
        <v>19000</v>
      </c>
      <c r="E68" s="310">
        <f>SUM(E69)</f>
        <v>17707.57</v>
      </c>
      <c r="F68" s="363">
        <f t="shared" si="0"/>
        <v>78.477087395851797</v>
      </c>
      <c r="G68" s="363">
        <f t="shared" si="1"/>
        <v>93.197736842105257</v>
      </c>
      <c r="H68" s="427"/>
    </row>
    <row r="69" spans="1:9">
      <c r="A69" s="11">
        <v>6429900</v>
      </c>
      <c r="B69" s="127" t="s">
        <v>41</v>
      </c>
      <c r="C69" s="80">
        <v>22564</v>
      </c>
      <c r="D69" s="13">
        <v>19000</v>
      </c>
      <c r="E69" s="13">
        <v>17707.57</v>
      </c>
      <c r="F69" s="363">
        <f t="shared" si="0"/>
        <v>78.477087395851797</v>
      </c>
      <c r="G69" s="363">
        <f t="shared" si="1"/>
        <v>93.197736842105257</v>
      </c>
      <c r="H69" s="427"/>
    </row>
    <row r="70" spans="1:9" ht="12.75" customHeight="1">
      <c r="A70" s="36">
        <v>643</v>
      </c>
      <c r="B70" s="35" t="s">
        <v>42</v>
      </c>
      <c r="C70" s="38">
        <f>SUM(C71)</f>
        <v>0</v>
      </c>
      <c r="D70" s="38">
        <f>SUM(D71)</f>
        <v>0</v>
      </c>
      <c r="E70" s="38">
        <f>SUM(E71)</f>
        <v>0</v>
      </c>
      <c r="F70" s="363">
        <v>0</v>
      </c>
      <c r="G70" s="363">
        <v>0</v>
      </c>
      <c r="H70" s="427"/>
    </row>
    <row r="71" spans="1:9" ht="25.5" customHeight="1">
      <c r="A71" s="23">
        <v>6432</v>
      </c>
      <c r="B71" s="15" t="s">
        <v>43</v>
      </c>
      <c r="C71" s="81">
        <v>0</v>
      </c>
      <c r="D71" s="20">
        <v>0</v>
      </c>
      <c r="E71" s="20">
        <v>0</v>
      </c>
      <c r="F71" s="363">
        <v>0</v>
      </c>
      <c r="G71" s="363">
        <v>0</v>
      </c>
      <c r="H71" s="427"/>
    </row>
    <row r="72" spans="1:9" ht="24.75" customHeight="1">
      <c r="A72" s="71">
        <v>65</v>
      </c>
      <c r="B72" s="216" t="s">
        <v>44</v>
      </c>
      <c r="C72" s="72">
        <f>SUM(C73+C77+C81)</f>
        <v>567610</v>
      </c>
      <c r="D72" s="72">
        <f>SUM(D73+D77+D81)</f>
        <v>698950</v>
      </c>
      <c r="E72" s="72">
        <f>SUM(E73+E77+E81)</f>
        <v>703203.24</v>
      </c>
      <c r="F72" s="363">
        <f t="shared" si="0"/>
        <v>123.88845157766777</v>
      </c>
      <c r="G72" s="363">
        <f t="shared" si="1"/>
        <v>100.60851849202375</v>
      </c>
      <c r="H72" s="427"/>
    </row>
    <row r="73" spans="1:9">
      <c r="A73" s="75">
        <v>651</v>
      </c>
      <c r="B73" s="35" t="s">
        <v>45</v>
      </c>
      <c r="C73" s="39">
        <f>SUM(C74:C76)</f>
        <v>126598</v>
      </c>
      <c r="D73" s="39">
        <f>SUM(D74:D76)</f>
        <v>146600</v>
      </c>
      <c r="E73" s="39">
        <f>SUM(E74:E76)</f>
        <v>149117.1</v>
      </c>
      <c r="F73" s="363">
        <f t="shared" si="0"/>
        <v>117.78787974533564</v>
      </c>
      <c r="G73" s="363">
        <f t="shared" si="1"/>
        <v>101.71698499317871</v>
      </c>
      <c r="H73" s="427"/>
    </row>
    <row r="74" spans="1:9" ht="13.5" customHeight="1">
      <c r="A74" s="268">
        <v>6512300</v>
      </c>
      <c r="B74" s="269" t="s">
        <v>46</v>
      </c>
      <c r="C74" s="315">
        <v>2000</v>
      </c>
      <c r="D74" s="270">
        <v>600</v>
      </c>
      <c r="E74" s="270">
        <v>800</v>
      </c>
      <c r="F74" s="363">
        <f t="shared" si="0"/>
        <v>40</v>
      </c>
      <c r="G74" s="363">
        <f t="shared" si="1"/>
        <v>133.33333333333331</v>
      </c>
      <c r="H74" s="428"/>
      <c r="I74" s="396"/>
    </row>
    <row r="75" spans="1:9" ht="13.5" customHeight="1">
      <c r="A75" s="268">
        <v>65129</v>
      </c>
      <c r="B75" s="269" t="s">
        <v>614</v>
      </c>
      <c r="C75" s="315">
        <v>150</v>
      </c>
      <c r="D75" s="270">
        <v>0</v>
      </c>
      <c r="E75" s="270">
        <v>0</v>
      </c>
      <c r="F75" s="363">
        <f t="shared" si="0"/>
        <v>0</v>
      </c>
      <c r="G75" s="363">
        <v>0</v>
      </c>
      <c r="H75" s="428"/>
      <c r="I75" s="396"/>
    </row>
    <row r="76" spans="1:9" ht="12.75" customHeight="1">
      <c r="A76" s="53">
        <v>6514</v>
      </c>
      <c r="B76" s="267" t="s">
        <v>47</v>
      </c>
      <c r="C76" s="316">
        <v>124448</v>
      </c>
      <c r="D76" s="207">
        <v>146000</v>
      </c>
      <c r="E76" s="207">
        <v>148317.1</v>
      </c>
      <c r="F76" s="363">
        <f t="shared" si="0"/>
        <v>119.1799787863204</v>
      </c>
      <c r="G76" s="363">
        <f t="shared" si="1"/>
        <v>101.58705479452055</v>
      </c>
      <c r="H76" s="428"/>
      <c r="I76" s="397"/>
    </row>
    <row r="77" spans="1:9">
      <c r="A77" s="32">
        <v>652</v>
      </c>
      <c r="B77" s="33" t="s">
        <v>48</v>
      </c>
      <c r="C77" s="34">
        <f>SUM(C78:C80)</f>
        <v>100605</v>
      </c>
      <c r="D77" s="34">
        <f>SUM(D78:D80)</f>
        <v>139350</v>
      </c>
      <c r="E77" s="34">
        <f>SUM(E78:E80)</f>
        <v>139223.04999999999</v>
      </c>
      <c r="F77" s="363">
        <f t="shared" si="0"/>
        <v>138.38581581432334</v>
      </c>
      <c r="G77" s="363">
        <f t="shared" si="1"/>
        <v>99.908898457122348</v>
      </c>
      <c r="H77" s="427"/>
    </row>
    <row r="78" spans="1:9">
      <c r="A78" s="53">
        <v>6522</v>
      </c>
      <c r="B78" s="217" t="s">
        <v>49</v>
      </c>
      <c r="C78" s="317">
        <v>2223</v>
      </c>
      <c r="D78" s="54">
        <v>2800</v>
      </c>
      <c r="E78" s="54">
        <v>2519.5700000000002</v>
      </c>
      <c r="F78" s="363">
        <f t="shared" si="0"/>
        <v>113.34098065677014</v>
      </c>
      <c r="G78" s="363">
        <f t="shared" si="1"/>
        <v>89.984642857142859</v>
      </c>
      <c r="H78" s="427"/>
    </row>
    <row r="79" spans="1:9">
      <c r="A79" s="53">
        <v>6524</v>
      </c>
      <c r="B79" s="217" t="s">
        <v>50</v>
      </c>
      <c r="C79" s="317">
        <v>87462</v>
      </c>
      <c r="D79" s="54">
        <v>128000</v>
      </c>
      <c r="E79" s="54">
        <v>127938.04</v>
      </c>
      <c r="F79" s="363">
        <f t="shared" si="0"/>
        <v>146.27842948937823</v>
      </c>
      <c r="G79" s="363">
        <f t="shared" si="1"/>
        <v>99.951593749999986</v>
      </c>
      <c r="H79" s="427"/>
    </row>
    <row r="80" spans="1:9">
      <c r="A80" s="53">
        <v>6526</v>
      </c>
      <c r="B80" s="217" t="s">
        <v>51</v>
      </c>
      <c r="C80" s="317">
        <v>10920</v>
      </c>
      <c r="D80" s="54">
        <v>8550</v>
      </c>
      <c r="E80" s="54">
        <v>8765.44</v>
      </c>
      <c r="F80" s="363">
        <f t="shared" si="0"/>
        <v>80.269597069597083</v>
      </c>
      <c r="G80" s="363">
        <f t="shared" si="1"/>
        <v>102.51976608187134</v>
      </c>
      <c r="H80" s="427"/>
    </row>
    <row r="81" spans="1:9" ht="14.25" customHeight="1">
      <c r="A81" s="32">
        <v>653</v>
      </c>
      <c r="B81" s="35" t="s">
        <v>52</v>
      </c>
      <c r="C81" s="34">
        <f>SUM(C82:C83)</f>
        <v>340407</v>
      </c>
      <c r="D81" s="34">
        <f>SUM(D82:D83)</f>
        <v>413000</v>
      </c>
      <c r="E81" s="34">
        <f>SUM(E82:E83)</f>
        <v>414863.08999999997</v>
      </c>
      <c r="F81" s="363">
        <f t="shared" si="0"/>
        <v>121.87266713081692</v>
      </c>
      <c r="G81" s="363">
        <f t="shared" si="1"/>
        <v>100.45111138014526</v>
      </c>
      <c r="H81" s="427"/>
    </row>
    <row r="82" spans="1:9" ht="12.75" customHeight="1">
      <c r="A82" s="11">
        <v>65311</v>
      </c>
      <c r="B82" s="15" t="s">
        <v>53</v>
      </c>
      <c r="C82" s="314">
        <v>16472</v>
      </c>
      <c r="D82" s="13">
        <v>33000</v>
      </c>
      <c r="E82" s="13">
        <v>31529.86</v>
      </c>
      <c r="F82" s="363">
        <f t="shared" si="0"/>
        <v>191.41488586692569</v>
      </c>
      <c r="G82" s="363">
        <f t="shared" si="1"/>
        <v>95.545030303030316</v>
      </c>
      <c r="H82" s="427"/>
    </row>
    <row r="83" spans="1:9">
      <c r="A83" s="11">
        <v>65321</v>
      </c>
      <c r="B83" s="12" t="s">
        <v>54</v>
      </c>
      <c r="C83" s="314">
        <v>323935</v>
      </c>
      <c r="D83" s="13">
        <v>380000</v>
      </c>
      <c r="E83" s="13">
        <v>383333.23</v>
      </c>
      <c r="F83" s="363">
        <f t="shared" si="0"/>
        <v>118.33646564897278</v>
      </c>
      <c r="G83" s="363">
        <f t="shared" si="1"/>
        <v>100.87716578947368</v>
      </c>
      <c r="H83" s="427"/>
    </row>
    <row r="84" spans="1:9">
      <c r="A84" s="73">
        <v>66</v>
      </c>
      <c r="B84" s="215" t="s">
        <v>40</v>
      </c>
      <c r="C84" s="74">
        <f>SUM(C85)</f>
        <v>42327</v>
      </c>
      <c r="D84" s="74">
        <f>SUM(D85)</f>
        <v>44000</v>
      </c>
      <c r="E84" s="74">
        <f>SUM(E85)</f>
        <v>43087</v>
      </c>
      <c r="F84" s="363">
        <f t="shared" si="0"/>
        <v>101.79554421527629</v>
      </c>
      <c r="G84" s="363">
        <f t="shared" si="1"/>
        <v>97.924999999999997</v>
      </c>
      <c r="H84" s="427"/>
    </row>
    <row r="85" spans="1:9">
      <c r="A85" s="36">
        <v>661</v>
      </c>
      <c r="B85" s="33" t="s">
        <v>55</v>
      </c>
      <c r="C85" s="38">
        <f>SUM(C86:C87)</f>
        <v>42327</v>
      </c>
      <c r="D85" s="38">
        <f>SUM(D86:D87)</f>
        <v>44000</v>
      </c>
      <c r="E85" s="38">
        <f>SUM(E86:E87)</f>
        <v>43087</v>
      </c>
      <c r="F85" s="363">
        <f t="shared" si="0"/>
        <v>101.79554421527629</v>
      </c>
      <c r="G85" s="363">
        <f t="shared" si="1"/>
        <v>97.924999999999997</v>
      </c>
      <c r="H85" s="427"/>
    </row>
    <row r="86" spans="1:9">
      <c r="A86" s="445">
        <v>661</v>
      </c>
      <c r="B86" s="446" t="s">
        <v>664</v>
      </c>
      <c r="C86" s="207">
        <v>2102</v>
      </c>
      <c r="D86" s="447">
        <v>2000</v>
      </c>
      <c r="E86" s="447">
        <v>2007</v>
      </c>
      <c r="F86" s="363">
        <v>0</v>
      </c>
      <c r="G86" s="363">
        <f t="shared" si="1"/>
        <v>100.35000000000001</v>
      </c>
      <c r="H86" s="427"/>
    </row>
    <row r="87" spans="1:9">
      <c r="A87" s="23">
        <v>66151</v>
      </c>
      <c r="B87" s="325" t="s">
        <v>450</v>
      </c>
      <c r="C87" s="324">
        <v>40225</v>
      </c>
      <c r="D87" s="20">
        <v>42000</v>
      </c>
      <c r="E87" s="20">
        <v>41080</v>
      </c>
      <c r="F87" s="363">
        <f t="shared" si="0"/>
        <v>102.12554381603481</v>
      </c>
      <c r="G87" s="363">
        <f t="shared" si="1"/>
        <v>97.80952380952381</v>
      </c>
      <c r="H87" s="427"/>
    </row>
    <row r="88" spans="1:9">
      <c r="A88" s="73">
        <v>68</v>
      </c>
      <c r="B88" s="215" t="s">
        <v>451</v>
      </c>
      <c r="C88" s="74">
        <f t="shared" ref="C88:E89" si="3">SUM(C89)</f>
        <v>0</v>
      </c>
      <c r="D88" s="74">
        <f t="shared" si="3"/>
        <v>0</v>
      </c>
      <c r="E88" s="74">
        <f t="shared" si="3"/>
        <v>300</v>
      </c>
      <c r="F88" s="363">
        <v>0</v>
      </c>
      <c r="G88" s="363">
        <v>0</v>
      </c>
      <c r="H88" s="427"/>
    </row>
    <row r="89" spans="1:9">
      <c r="A89" s="36">
        <v>683</v>
      </c>
      <c r="B89" s="33" t="s">
        <v>452</v>
      </c>
      <c r="C89" s="38">
        <f t="shared" si="3"/>
        <v>0</v>
      </c>
      <c r="D89" s="38">
        <f t="shared" si="3"/>
        <v>0</v>
      </c>
      <c r="E89" s="38">
        <f t="shared" si="3"/>
        <v>300</v>
      </c>
      <c r="F89" s="363">
        <v>0</v>
      </c>
      <c r="G89" s="363">
        <v>0</v>
      </c>
      <c r="H89" s="427"/>
    </row>
    <row r="90" spans="1:9">
      <c r="A90" s="23">
        <v>68311</v>
      </c>
      <c r="B90" s="222" t="s">
        <v>719</v>
      </c>
      <c r="C90" s="20">
        <v>0</v>
      </c>
      <c r="D90" s="20">
        <v>0</v>
      </c>
      <c r="E90" s="20">
        <v>300</v>
      </c>
      <c r="F90" s="363">
        <v>0</v>
      </c>
      <c r="G90" s="363">
        <v>0</v>
      </c>
      <c r="H90" s="428"/>
      <c r="I90" s="398"/>
    </row>
    <row r="91" spans="1:9" ht="19.5" customHeight="1">
      <c r="A91" s="60">
        <v>7</v>
      </c>
      <c r="B91" s="218" t="s">
        <v>56</v>
      </c>
      <c r="C91" s="61">
        <f>SUM(C92+C95)</f>
        <v>177160</v>
      </c>
      <c r="D91" s="61">
        <f>SUM(D92+D95)</f>
        <v>141100</v>
      </c>
      <c r="E91" s="61">
        <f>SUM(E92+E95)</f>
        <v>137521.57</v>
      </c>
      <c r="F91" s="363">
        <f t="shared" si="0"/>
        <v>77.625632196884169</v>
      </c>
      <c r="G91" s="363">
        <f t="shared" si="1"/>
        <v>97.463905031892281</v>
      </c>
      <c r="H91" s="427"/>
      <c r="I91" s="326"/>
    </row>
    <row r="92" spans="1:9">
      <c r="A92" s="68">
        <v>71</v>
      </c>
      <c r="B92" s="215" t="s">
        <v>57</v>
      </c>
      <c r="C92" s="70">
        <f>SUM(C93)</f>
        <v>135150</v>
      </c>
      <c r="D92" s="70">
        <f t="shared" ref="D92:E96" si="4">SUM(D93)</f>
        <v>141100</v>
      </c>
      <c r="E92" s="70">
        <f t="shared" si="4"/>
        <v>137521.57</v>
      </c>
      <c r="F92" s="363">
        <f t="shared" si="0"/>
        <v>101.7547687754347</v>
      </c>
      <c r="G92" s="363">
        <f t="shared" si="1"/>
        <v>97.463905031892281</v>
      </c>
      <c r="H92" s="427"/>
    </row>
    <row r="93" spans="1:9" ht="24" customHeight="1">
      <c r="A93" s="32">
        <v>711</v>
      </c>
      <c r="B93" s="35" t="s">
        <v>58</v>
      </c>
      <c r="C93" s="34">
        <f>SUM(C94)</f>
        <v>135150</v>
      </c>
      <c r="D93" s="34">
        <f t="shared" si="4"/>
        <v>141100</v>
      </c>
      <c r="E93" s="34">
        <f t="shared" si="4"/>
        <v>137521.57</v>
      </c>
      <c r="F93" s="363">
        <f t="shared" si="0"/>
        <v>101.7547687754347</v>
      </c>
      <c r="G93" s="363">
        <f t="shared" si="1"/>
        <v>97.463905031892281</v>
      </c>
      <c r="H93" s="427"/>
    </row>
    <row r="94" spans="1:9">
      <c r="A94" s="23">
        <v>7111</v>
      </c>
      <c r="B94" s="12" t="s">
        <v>59</v>
      </c>
      <c r="C94" s="20">
        <v>135150</v>
      </c>
      <c r="D94" s="20">
        <v>141100</v>
      </c>
      <c r="E94" s="20">
        <v>137521.57</v>
      </c>
      <c r="F94" s="363">
        <f t="shared" si="0"/>
        <v>101.7547687754347</v>
      </c>
      <c r="G94" s="363">
        <f t="shared" si="1"/>
        <v>97.463905031892281</v>
      </c>
      <c r="H94" s="427"/>
    </row>
    <row r="95" spans="1:9">
      <c r="A95" s="68">
        <v>72</v>
      </c>
      <c r="B95" s="215" t="s">
        <v>541</v>
      </c>
      <c r="C95" s="70">
        <f>SUM(C96)</f>
        <v>42010</v>
      </c>
      <c r="D95" s="70">
        <f t="shared" si="4"/>
        <v>0</v>
      </c>
      <c r="E95" s="70">
        <f t="shared" si="4"/>
        <v>0</v>
      </c>
      <c r="F95" s="363">
        <f t="shared" si="0"/>
        <v>0</v>
      </c>
      <c r="G95" s="363">
        <v>0</v>
      </c>
      <c r="H95" s="427"/>
    </row>
    <row r="96" spans="1:9">
      <c r="A96" s="32">
        <v>723</v>
      </c>
      <c r="B96" s="35" t="s">
        <v>542</v>
      </c>
      <c r="C96" s="34">
        <f>SUM(C97)</f>
        <v>42010</v>
      </c>
      <c r="D96" s="34">
        <f t="shared" si="4"/>
        <v>0</v>
      </c>
      <c r="E96" s="34">
        <f t="shared" si="4"/>
        <v>0</v>
      </c>
      <c r="F96" s="363">
        <f t="shared" si="0"/>
        <v>0</v>
      </c>
      <c r="G96" s="363">
        <v>0</v>
      </c>
      <c r="H96" s="427"/>
    </row>
    <row r="97" spans="1:10">
      <c r="A97" s="23">
        <v>7231</v>
      </c>
      <c r="B97" s="12" t="s">
        <v>543</v>
      </c>
      <c r="C97" s="20">
        <v>42010</v>
      </c>
      <c r="D97" s="20">
        <v>0</v>
      </c>
      <c r="E97" s="20">
        <v>0</v>
      </c>
      <c r="F97" s="363">
        <f t="shared" si="0"/>
        <v>0</v>
      </c>
      <c r="G97" s="363">
        <v>0</v>
      </c>
      <c r="H97" s="427"/>
    </row>
    <row r="98" spans="1:10" ht="17.25" customHeight="1">
      <c r="A98" s="60">
        <v>8</v>
      </c>
      <c r="B98" s="218" t="s">
        <v>60</v>
      </c>
      <c r="C98" s="61">
        <f>SUM(C99)</f>
        <v>0</v>
      </c>
      <c r="D98" s="61">
        <f t="shared" ref="D98:E100" si="5">SUM(D99)</f>
        <v>0</v>
      </c>
      <c r="E98" s="61">
        <f t="shared" si="5"/>
        <v>0</v>
      </c>
      <c r="F98" s="363">
        <v>0</v>
      </c>
      <c r="G98" s="363">
        <v>0</v>
      </c>
      <c r="H98" s="427"/>
    </row>
    <row r="99" spans="1:10">
      <c r="A99" s="68">
        <v>84</v>
      </c>
      <c r="B99" s="215" t="s">
        <v>61</v>
      </c>
      <c r="C99" s="70">
        <f>SUM(C100)</f>
        <v>0</v>
      </c>
      <c r="D99" s="70">
        <f t="shared" si="5"/>
        <v>0</v>
      </c>
      <c r="E99" s="70">
        <f t="shared" si="5"/>
        <v>0</v>
      </c>
      <c r="F99" s="363">
        <v>0</v>
      </c>
      <c r="G99" s="363">
        <v>0</v>
      </c>
      <c r="H99" s="427"/>
    </row>
    <row r="100" spans="1:10" ht="26.25" customHeight="1">
      <c r="A100" s="32">
        <v>844</v>
      </c>
      <c r="B100" s="35" t="s">
        <v>62</v>
      </c>
      <c r="C100" s="34">
        <f>SUM(C101)</f>
        <v>0</v>
      </c>
      <c r="D100" s="34">
        <f t="shared" si="5"/>
        <v>0</v>
      </c>
      <c r="E100" s="34">
        <f t="shared" si="5"/>
        <v>0</v>
      </c>
      <c r="F100" s="363">
        <v>0</v>
      </c>
      <c r="G100" s="363">
        <v>0</v>
      </c>
      <c r="H100" s="427"/>
    </row>
    <row r="101" spans="1:10" ht="26.25" customHeight="1">
      <c r="A101" s="23">
        <v>8443</v>
      </c>
      <c r="B101" s="203" t="s">
        <v>63</v>
      </c>
      <c r="C101" s="20">
        <v>0</v>
      </c>
      <c r="D101" s="20">
        <v>0</v>
      </c>
      <c r="E101" s="20">
        <v>0</v>
      </c>
      <c r="F101" s="363">
        <v>0</v>
      </c>
      <c r="G101" s="363">
        <v>0</v>
      </c>
      <c r="H101" s="427"/>
    </row>
    <row r="102" spans="1:10" ht="15.75" thickBot="1">
      <c r="A102" s="5"/>
      <c r="B102" s="3"/>
      <c r="C102" s="4"/>
      <c r="D102" s="4"/>
      <c r="E102" s="4"/>
      <c r="F102" s="363">
        <v>0</v>
      </c>
      <c r="G102" s="363">
        <v>0</v>
      </c>
      <c r="H102" s="364"/>
    </row>
    <row r="103" spans="1:10" ht="23.25" thickBot="1">
      <c r="A103" s="27"/>
      <c r="B103" s="105" t="s">
        <v>64</v>
      </c>
      <c r="C103" s="110"/>
      <c r="D103" s="42"/>
      <c r="E103" s="42"/>
      <c r="F103" s="455"/>
      <c r="G103" s="374"/>
      <c r="H103" s="429"/>
    </row>
    <row r="104" spans="1:10" ht="19.5" thickBot="1">
      <c r="A104" s="43"/>
      <c r="B104" s="107" t="s">
        <v>65</v>
      </c>
      <c r="C104" s="109">
        <f>SUM(C107+C207+C241)</f>
        <v>3126327</v>
      </c>
      <c r="D104" s="109">
        <f>SUM(D107+D207+D241+D246)</f>
        <v>3950000</v>
      </c>
      <c r="E104" s="109">
        <f>SUM(E107+E207+E241)</f>
        <v>3604608.99</v>
      </c>
      <c r="F104" s="363">
        <f t="shared" ref="F104" si="6">E104/C104*100</f>
        <v>115.29852731336166</v>
      </c>
      <c r="G104" s="360">
        <f>E104/D104*100</f>
        <v>91.25592379746837</v>
      </c>
      <c r="H104" s="425"/>
    </row>
    <row r="105" spans="1:10" ht="15.75" thickBot="1">
      <c r="A105" s="2"/>
      <c r="B105" s="1"/>
      <c r="C105" s="82"/>
      <c r="D105" s="1"/>
      <c r="E105" s="1"/>
      <c r="F105" s="361"/>
      <c r="G105" s="361"/>
      <c r="H105" s="361"/>
    </row>
    <row r="106" spans="1:10" ht="72.75" thickBot="1">
      <c r="A106" s="25" t="s">
        <v>20</v>
      </c>
      <c r="B106" s="24" t="s">
        <v>66</v>
      </c>
      <c r="C106" s="202" t="s">
        <v>647</v>
      </c>
      <c r="D106" s="202" t="s">
        <v>654</v>
      </c>
      <c r="E106" s="91" t="s">
        <v>649</v>
      </c>
      <c r="F106" s="362" t="s">
        <v>652</v>
      </c>
      <c r="G106" s="362" t="s">
        <v>704</v>
      </c>
      <c r="H106" s="426"/>
    </row>
    <row r="107" spans="1:10" ht="15.75" thickTop="1">
      <c r="A107" s="30">
        <v>3</v>
      </c>
      <c r="B107" s="214" t="s">
        <v>67</v>
      </c>
      <c r="C107" s="31">
        <f>SUM(C108+C122+C162+C169+C172+C177+C181)</f>
        <v>2627840</v>
      </c>
      <c r="D107" s="31">
        <f>SUM(D108+D122+D162+D169+D172+D177+D181)</f>
        <v>1995475</v>
      </c>
      <c r="E107" s="31">
        <f>SUM(E108+E122+E162+E169+E172+E177+E181)</f>
        <v>1949536.7</v>
      </c>
      <c r="F107" s="363">
        <f>E107/C107*100</f>
        <v>74.187800627131026</v>
      </c>
      <c r="G107" s="363">
        <f>E107/D107*100</f>
        <v>97.697876445457837</v>
      </c>
      <c r="H107" s="427"/>
    </row>
    <row r="108" spans="1:10">
      <c r="A108" s="68">
        <v>31</v>
      </c>
      <c r="B108" s="215" t="s">
        <v>68</v>
      </c>
      <c r="C108" s="70">
        <f>SUM(C109+C114+C117)</f>
        <v>931592</v>
      </c>
      <c r="D108" s="70">
        <f>SUM(D109+D114+D117)</f>
        <v>876680</v>
      </c>
      <c r="E108" s="70">
        <f>SUM(E109+E114+E117)</f>
        <v>876435.71</v>
      </c>
      <c r="F108" s="363">
        <f t="shared" ref="F108:F172" si="7">E108/C108*100</f>
        <v>94.079351261067075</v>
      </c>
      <c r="G108" s="363">
        <f t="shared" ref="G108:G172" si="8">E108/D108*100</f>
        <v>99.972134644340002</v>
      </c>
      <c r="H108" s="427"/>
      <c r="J108" s="326"/>
    </row>
    <row r="109" spans="1:10">
      <c r="A109" s="76">
        <v>311</v>
      </c>
      <c r="B109" s="77" t="s">
        <v>69</v>
      </c>
      <c r="C109" s="78">
        <f>SUM(C110+C111+C112+C113)</f>
        <v>778149</v>
      </c>
      <c r="D109" s="78">
        <f>SUM(D110+D111+D112+D113)</f>
        <v>730500</v>
      </c>
      <c r="E109" s="78">
        <f>SUM(E110+E111+E112+E113)</f>
        <v>730320.39</v>
      </c>
      <c r="F109" s="363">
        <f t="shared" si="7"/>
        <v>93.853540902834808</v>
      </c>
      <c r="G109" s="363">
        <f t="shared" si="8"/>
        <v>99.975412731006159</v>
      </c>
      <c r="H109" s="427"/>
    </row>
    <row r="110" spans="1:10">
      <c r="A110" s="11">
        <v>31111</v>
      </c>
      <c r="B110" s="15" t="s">
        <v>666</v>
      </c>
      <c r="C110" s="507">
        <v>417580</v>
      </c>
      <c r="D110" s="13">
        <v>419050</v>
      </c>
      <c r="E110" s="13">
        <v>419047.77</v>
      </c>
      <c r="F110" s="363">
        <f t="shared" si="7"/>
        <v>100.35149432444084</v>
      </c>
      <c r="G110" s="363">
        <f t="shared" si="8"/>
        <v>99.999467843932706</v>
      </c>
      <c r="H110" s="427"/>
    </row>
    <row r="111" spans="1:10">
      <c r="A111" s="11">
        <v>3111101</v>
      </c>
      <c r="B111" s="15" t="s">
        <v>667</v>
      </c>
      <c r="C111" s="507">
        <v>58423</v>
      </c>
      <c r="D111" s="13">
        <v>67900</v>
      </c>
      <c r="E111" s="13">
        <v>67752.31</v>
      </c>
      <c r="F111" s="363">
        <f t="shared" si="7"/>
        <v>115.96855690395907</v>
      </c>
      <c r="G111" s="363">
        <f t="shared" si="8"/>
        <v>99.782488954344615</v>
      </c>
      <c r="H111" s="427"/>
    </row>
    <row r="112" spans="1:10">
      <c r="A112" s="11">
        <v>3111104</v>
      </c>
      <c r="B112" s="15" t="s">
        <v>668</v>
      </c>
      <c r="C112" s="507">
        <v>302146</v>
      </c>
      <c r="D112" s="13">
        <v>224650</v>
      </c>
      <c r="E112" s="13">
        <v>224639.99</v>
      </c>
      <c r="F112" s="363">
        <f t="shared" si="7"/>
        <v>74.348159499050126</v>
      </c>
      <c r="G112" s="363">
        <f t="shared" si="8"/>
        <v>99.995544179835292</v>
      </c>
      <c r="H112" s="427"/>
    </row>
    <row r="113" spans="1:11">
      <c r="A113" s="11">
        <v>3111105</v>
      </c>
      <c r="B113" s="15" t="s">
        <v>669</v>
      </c>
      <c r="C113" s="507">
        <v>0</v>
      </c>
      <c r="D113" s="13">
        <v>18900</v>
      </c>
      <c r="E113" s="13">
        <v>18880.32</v>
      </c>
      <c r="F113" s="363">
        <v>0</v>
      </c>
      <c r="G113" s="363">
        <f t="shared" si="8"/>
        <v>99.895873015873022</v>
      </c>
      <c r="H113" s="427"/>
    </row>
    <row r="114" spans="1:11">
      <c r="A114" s="32">
        <v>312</v>
      </c>
      <c r="B114" s="33" t="s">
        <v>70</v>
      </c>
      <c r="C114" s="34">
        <f>SUM(C115+C116)</f>
        <v>19600</v>
      </c>
      <c r="D114" s="34">
        <f>SUM(D115+D116)</f>
        <v>20500</v>
      </c>
      <c r="E114" s="34">
        <f>SUM(E115+E116)</f>
        <v>20500</v>
      </c>
      <c r="F114" s="363">
        <f t="shared" si="7"/>
        <v>104.59183673469387</v>
      </c>
      <c r="G114" s="363">
        <f t="shared" si="8"/>
        <v>100</v>
      </c>
      <c r="H114" s="427"/>
    </row>
    <row r="115" spans="1:11">
      <c r="A115" s="11">
        <v>3121</v>
      </c>
      <c r="B115" s="12" t="s">
        <v>70</v>
      </c>
      <c r="C115" s="13">
        <v>17100</v>
      </c>
      <c r="D115" s="13">
        <v>17600</v>
      </c>
      <c r="E115" s="13">
        <v>17600</v>
      </c>
      <c r="F115" s="363">
        <f t="shared" si="7"/>
        <v>102.92397660818713</v>
      </c>
      <c r="G115" s="363">
        <f t="shared" si="8"/>
        <v>100</v>
      </c>
      <c r="H115" s="427"/>
    </row>
    <row r="116" spans="1:11">
      <c r="A116" s="11">
        <v>3121</v>
      </c>
      <c r="B116" s="12" t="s">
        <v>665</v>
      </c>
      <c r="C116" s="313">
        <v>2500</v>
      </c>
      <c r="D116" s="13">
        <v>2900</v>
      </c>
      <c r="E116" s="13">
        <v>2900</v>
      </c>
      <c r="F116" s="363">
        <f t="shared" si="7"/>
        <v>115.99999999999999</v>
      </c>
      <c r="G116" s="363">
        <f t="shared" si="8"/>
        <v>100</v>
      </c>
      <c r="H116" s="427"/>
    </row>
    <row r="117" spans="1:11">
      <c r="A117" s="32">
        <v>313</v>
      </c>
      <c r="B117" s="33" t="s">
        <v>71</v>
      </c>
      <c r="C117" s="34">
        <f>SUM(C118:C121)</f>
        <v>133843</v>
      </c>
      <c r="D117" s="34">
        <f>SUM(D118:D121)</f>
        <v>125680</v>
      </c>
      <c r="E117" s="34">
        <f>SUM(E118:E121)</f>
        <v>125615.32</v>
      </c>
      <c r="F117" s="363">
        <f t="shared" si="7"/>
        <v>93.852737909341542</v>
      </c>
      <c r="G117" s="363">
        <f t="shared" si="8"/>
        <v>99.948535964353923</v>
      </c>
      <c r="H117" s="427"/>
    </row>
    <row r="118" spans="1:11">
      <c r="A118" s="11">
        <v>313</v>
      </c>
      <c r="B118" s="12" t="s">
        <v>670</v>
      </c>
      <c r="C118" s="507">
        <v>71824</v>
      </c>
      <c r="D118" s="13">
        <v>72080</v>
      </c>
      <c r="E118" s="13">
        <v>72076.39</v>
      </c>
      <c r="F118" s="363">
        <f t="shared" si="7"/>
        <v>100.35140064602362</v>
      </c>
      <c r="G118" s="363">
        <f t="shared" si="8"/>
        <v>99.994991675915642</v>
      </c>
      <c r="H118" s="427"/>
    </row>
    <row r="119" spans="1:11">
      <c r="A119" s="11">
        <v>313</v>
      </c>
      <c r="B119" s="12" t="s">
        <v>671</v>
      </c>
      <c r="C119" s="507">
        <v>10049</v>
      </c>
      <c r="D119" s="13">
        <v>11700</v>
      </c>
      <c r="E119" s="13">
        <v>11653.43</v>
      </c>
      <c r="F119" s="363">
        <f t="shared" si="7"/>
        <v>115.96606627525128</v>
      </c>
      <c r="G119" s="363">
        <f t="shared" si="8"/>
        <v>99.601965811965812</v>
      </c>
      <c r="H119" s="427"/>
    </row>
    <row r="120" spans="1:11">
      <c r="A120" s="11">
        <v>313</v>
      </c>
      <c r="B120" s="12" t="s">
        <v>672</v>
      </c>
      <c r="C120" s="507">
        <v>51970</v>
      </c>
      <c r="D120" s="13">
        <v>38650</v>
      </c>
      <c r="E120" s="13">
        <v>38638.080000000002</v>
      </c>
      <c r="F120" s="363">
        <f t="shared" si="7"/>
        <v>74.346892437944973</v>
      </c>
      <c r="G120" s="363">
        <f t="shared" si="8"/>
        <v>99.969159120310479</v>
      </c>
      <c r="H120" s="427"/>
    </row>
    <row r="121" spans="1:11">
      <c r="A121" s="11">
        <v>313</v>
      </c>
      <c r="B121" s="12" t="s">
        <v>673</v>
      </c>
      <c r="C121" s="314">
        <v>0</v>
      </c>
      <c r="D121" s="13">
        <v>3250</v>
      </c>
      <c r="E121" s="13">
        <v>3247.42</v>
      </c>
      <c r="F121" s="363">
        <v>0</v>
      </c>
      <c r="G121" s="363">
        <f t="shared" si="8"/>
        <v>99.920615384615388</v>
      </c>
      <c r="H121" s="427"/>
      <c r="K121" s="326">
        <f>SUM(E147:E148)</f>
        <v>42021.850000000006</v>
      </c>
    </row>
    <row r="122" spans="1:11">
      <c r="A122" s="68">
        <v>32</v>
      </c>
      <c r="B122" s="215" t="s">
        <v>72</v>
      </c>
      <c r="C122" s="70">
        <f>SUM(C123+C128+C136+C149)</f>
        <v>764023</v>
      </c>
      <c r="D122" s="70">
        <f>SUM(D123+D128+D136+D149)</f>
        <v>795095</v>
      </c>
      <c r="E122" s="70">
        <f>SUM(E123+E128+E136+E149)</f>
        <v>759998.05</v>
      </c>
      <c r="F122" s="363">
        <f t="shared" si="7"/>
        <v>99.473189943234701</v>
      </c>
      <c r="G122" s="363">
        <f t="shared" si="8"/>
        <v>95.585816789188712</v>
      </c>
      <c r="H122" s="427"/>
    </row>
    <row r="123" spans="1:11">
      <c r="A123" s="32">
        <v>321</v>
      </c>
      <c r="B123" s="33" t="s">
        <v>73</v>
      </c>
      <c r="C123" s="34">
        <f>SUM(C124:C127)</f>
        <v>9796</v>
      </c>
      <c r="D123" s="34">
        <f>SUM(D124:D127)</f>
        <v>7900</v>
      </c>
      <c r="E123" s="34">
        <f>SUM(E124:E127)</f>
        <v>5181.62</v>
      </c>
      <c r="F123" s="363">
        <f t="shared" si="7"/>
        <v>52.895263372805225</v>
      </c>
      <c r="G123" s="363">
        <f t="shared" si="8"/>
        <v>65.590126582278486</v>
      </c>
      <c r="H123" s="427"/>
    </row>
    <row r="124" spans="1:11">
      <c r="A124" s="11">
        <v>3211</v>
      </c>
      <c r="B124" s="12" t="s">
        <v>74</v>
      </c>
      <c r="C124" s="314">
        <v>3854</v>
      </c>
      <c r="D124" s="13">
        <v>6000</v>
      </c>
      <c r="E124" s="13">
        <v>3123.22</v>
      </c>
      <c r="F124" s="363">
        <f t="shared" si="7"/>
        <v>81.038401660612351</v>
      </c>
      <c r="G124" s="363">
        <f t="shared" si="8"/>
        <v>52.053666666666665</v>
      </c>
      <c r="H124" s="427"/>
    </row>
    <row r="125" spans="1:11">
      <c r="A125" s="11">
        <v>3211</v>
      </c>
      <c r="B125" s="12" t="s">
        <v>674</v>
      </c>
      <c r="C125" s="507">
        <v>1400</v>
      </c>
      <c r="D125" s="13">
        <v>800</v>
      </c>
      <c r="E125" s="13">
        <v>983.4</v>
      </c>
      <c r="F125" s="363">
        <f t="shared" si="7"/>
        <v>70.242857142857133</v>
      </c>
      <c r="G125" s="363">
        <f t="shared" si="8"/>
        <v>122.925</v>
      </c>
      <c r="H125" s="427"/>
    </row>
    <row r="126" spans="1:11">
      <c r="A126" s="11">
        <v>3212</v>
      </c>
      <c r="B126" s="12" t="s">
        <v>75</v>
      </c>
      <c r="C126" s="314">
        <v>2282</v>
      </c>
      <c r="D126" s="13">
        <v>0</v>
      </c>
      <c r="E126" s="13">
        <v>0</v>
      </c>
      <c r="F126" s="363">
        <f t="shared" si="7"/>
        <v>0</v>
      </c>
      <c r="G126" s="363">
        <v>0</v>
      </c>
      <c r="H126" s="427"/>
    </row>
    <row r="127" spans="1:11">
      <c r="A127" s="11">
        <v>3213</v>
      </c>
      <c r="B127" s="12" t="s">
        <v>76</v>
      </c>
      <c r="C127" s="314">
        <v>2260</v>
      </c>
      <c r="D127" s="13">
        <v>1100</v>
      </c>
      <c r="E127" s="13">
        <v>1075</v>
      </c>
      <c r="F127" s="363">
        <f t="shared" si="7"/>
        <v>47.56637168141593</v>
      </c>
      <c r="G127" s="363">
        <f t="shared" si="8"/>
        <v>97.727272727272734</v>
      </c>
      <c r="H127" s="427"/>
    </row>
    <row r="128" spans="1:11">
      <c r="A128" s="32">
        <v>322</v>
      </c>
      <c r="B128" s="33" t="s">
        <v>77</v>
      </c>
      <c r="C128" s="34">
        <f>SUM(C129:C135)</f>
        <v>301131</v>
      </c>
      <c r="D128" s="34">
        <f t="shared" ref="D128:E128" si="9">SUM(D129:D135)</f>
        <v>286500</v>
      </c>
      <c r="E128" s="34">
        <f t="shared" si="9"/>
        <v>264572.36</v>
      </c>
      <c r="F128" s="363">
        <f t="shared" si="7"/>
        <v>87.859556140018796</v>
      </c>
      <c r="G128" s="363">
        <f t="shared" si="8"/>
        <v>92.346373472949381</v>
      </c>
      <c r="H128" s="427"/>
    </row>
    <row r="129" spans="1:11">
      <c r="A129" s="11">
        <v>3221</v>
      </c>
      <c r="B129" s="12" t="s">
        <v>78</v>
      </c>
      <c r="C129" s="314">
        <v>7988</v>
      </c>
      <c r="D129" s="13">
        <v>11000</v>
      </c>
      <c r="E129" s="13">
        <v>10400.280000000001</v>
      </c>
      <c r="F129" s="363">
        <f t="shared" si="7"/>
        <v>130.19879819729596</v>
      </c>
      <c r="G129" s="363">
        <f t="shared" si="8"/>
        <v>94.548000000000016</v>
      </c>
      <c r="H129" s="427"/>
    </row>
    <row r="130" spans="1:11">
      <c r="A130" s="11">
        <v>3221</v>
      </c>
      <c r="B130" s="12" t="s">
        <v>675</v>
      </c>
      <c r="C130" s="507">
        <v>1627</v>
      </c>
      <c r="D130" s="13">
        <v>1800</v>
      </c>
      <c r="E130" s="13">
        <v>771.6</v>
      </c>
      <c r="F130" s="363">
        <f t="shared" si="7"/>
        <v>47.42470805162877</v>
      </c>
      <c r="G130" s="363">
        <f t="shared" si="8"/>
        <v>42.866666666666667</v>
      </c>
      <c r="H130" s="427"/>
    </row>
    <row r="131" spans="1:11">
      <c r="A131" s="11">
        <v>3223</v>
      </c>
      <c r="B131" s="12" t="s">
        <v>79</v>
      </c>
      <c r="C131" s="507">
        <v>216952</v>
      </c>
      <c r="D131" s="13">
        <v>220000</v>
      </c>
      <c r="E131" s="13">
        <v>203318.39999999999</v>
      </c>
      <c r="F131" s="363">
        <f t="shared" si="7"/>
        <v>93.715844979534651</v>
      </c>
      <c r="G131" s="363">
        <f t="shared" si="8"/>
        <v>92.417454545454547</v>
      </c>
      <c r="H131" s="427"/>
    </row>
    <row r="132" spans="1:11">
      <c r="A132" s="11">
        <v>3223</v>
      </c>
      <c r="B132" s="12" t="s">
        <v>676</v>
      </c>
      <c r="C132" s="507">
        <v>2580</v>
      </c>
      <c r="D132" s="13">
        <v>2700</v>
      </c>
      <c r="E132" s="13">
        <v>2188.77</v>
      </c>
      <c r="F132" s="363">
        <v>0</v>
      </c>
      <c r="G132" s="363">
        <f t="shared" si="8"/>
        <v>81.065555555555562</v>
      </c>
      <c r="H132" s="427"/>
    </row>
    <row r="133" spans="1:11">
      <c r="A133" s="11">
        <v>3224</v>
      </c>
      <c r="B133" s="12" t="s">
        <v>80</v>
      </c>
      <c r="C133" s="314">
        <v>36255</v>
      </c>
      <c r="D133" s="13">
        <v>30000</v>
      </c>
      <c r="E133" s="13">
        <v>27444.77</v>
      </c>
      <c r="F133" s="363">
        <f t="shared" si="7"/>
        <v>75.699269066335688</v>
      </c>
      <c r="G133" s="363">
        <f t="shared" si="8"/>
        <v>91.482566666666671</v>
      </c>
      <c r="H133" s="427"/>
    </row>
    <row r="134" spans="1:11">
      <c r="A134" s="11">
        <v>3225</v>
      </c>
      <c r="B134" s="12" t="s">
        <v>81</v>
      </c>
      <c r="C134" s="314">
        <v>13729</v>
      </c>
      <c r="D134" s="13">
        <v>21000</v>
      </c>
      <c r="E134" s="13">
        <v>20448.54</v>
      </c>
      <c r="F134" s="363">
        <f t="shared" si="7"/>
        <v>148.94413285745503</v>
      </c>
      <c r="G134" s="363">
        <f t="shared" si="8"/>
        <v>97.374000000000009</v>
      </c>
      <c r="H134" s="427"/>
    </row>
    <row r="135" spans="1:11">
      <c r="A135" s="11">
        <v>3225</v>
      </c>
      <c r="B135" s="222" t="s">
        <v>720</v>
      </c>
      <c r="C135" s="507">
        <v>22000</v>
      </c>
      <c r="D135" s="13">
        <v>0</v>
      </c>
      <c r="E135" s="13">
        <v>0</v>
      </c>
      <c r="F135" s="363">
        <f t="shared" si="7"/>
        <v>0</v>
      </c>
      <c r="G135" s="363">
        <v>0</v>
      </c>
      <c r="H135" s="427"/>
    </row>
    <row r="136" spans="1:11">
      <c r="A136" s="32">
        <v>323</v>
      </c>
      <c r="B136" s="33" t="s">
        <v>82</v>
      </c>
      <c r="C136" s="34">
        <f t="shared" ref="C136:D136" si="10">SUM(C137:C148)</f>
        <v>304711</v>
      </c>
      <c r="D136" s="34">
        <f t="shared" si="10"/>
        <v>355755</v>
      </c>
      <c r="E136" s="34">
        <f>SUM(E137:E148)</f>
        <v>347101.13000000006</v>
      </c>
      <c r="F136" s="363">
        <f t="shared" si="7"/>
        <v>113.9115850756947</v>
      </c>
      <c r="G136" s="363">
        <f t="shared" si="8"/>
        <v>97.567463563407415</v>
      </c>
      <c r="H136" s="427"/>
    </row>
    <row r="137" spans="1:11">
      <c r="A137" s="11">
        <v>3231</v>
      </c>
      <c r="B137" s="12" t="s">
        <v>83</v>
      </c>
      <c r="C137" s="13">
        <v>20241</v>
      </c>
      <c r="D137" s="13">
        <v>20500</v>
      </c>
      <c r="E137" s="13">
        <v>17341.3</v>
      </c>
      <c r="F137" s="363">
        <f t="shared" si="7"/>
        <v>85.674126772392668</v>
      </c>
      <c r="G137" s="363">
        <f t="shared" si="8"/>
        <v>84.591707317073173</v>
      </c>
      <c r="H137" s="427"/>
    </row>
    <row r="138" spans="1:11">
      <c r="A138" s="11">
        <v>3231</v>
      </c>
      <c r="B138" s="12" t="s">
        <v>677</v>
      </c>
      <c r="C138" s="313">
        <v>1894</v>
      </c>
      <c r="D138" s="13">
        <v>500</v>
      </c>
      <c r="E138" s="13">
        <v>340.23</v>
      </c>
      <c r="F138" s="363">
        <f t="shared" si="7"/>
        <v>17.963569165786698</v>
      </c>
      <c r="G138" s="363">
        <f t="shared" si="8"/>
        <v>68.046000000000006</v>
      </c>
      <c r="H138" s="427"/>
    </row>
    <row r="139" spans="1:11">
      <c r="A139" s="11">
        <v>3232</v>
      </c>
      <c r="B139" s="12" t="s">
        <v>84</v>
      </c>
      <c r="C139" s="13">
        <v>206676</v>
      </c>
      <c r="D139" s="13">
        <v>168500</v>
      </c>
      <c r="E139" s="13">
        <v>171497</v>
      </c>
      <c r="F139" s="363">
        <f t="shared" si="7"/>
        <v>82.978671930945055</v>
      </c>
      <c r="G139" s="363">
        <f t="shared" si="8"/>
        <v>101.77863501483679</v>
      </c>
      <c r="H139" s="427"/>
    </row>
    <row r="140" spans="1:11">
      <c r="A140" s="11">
        <v>3232</v>
      </c>
      <c r="B140" s="12" t="s">
        <v>678</v>
      </c>
      <c r="C140" s="313">
        <v>2056</v>
      </c>
      <c r="D140" s="13">
        <v>650</v>
      </c>
      <c r="E140" s="13">
        <v>250</v>
      </c>
      <c r="F140" s="363">
        <f t="shared" si="7"/>
        <v>12.159533073929961</v>
      </c>
      <c r="G140" s="363">
        <f t="shared" si="8"/>
        <v>38.461538461538467</v>
      </c>
      <c r="H140" s="427"/>
      <c r="K140" s="326"/>
    </row>
    <row r="141" spans="1:11">
      <c r="A141" s="11">
        <v>3233</v>
      </c>
      <c r="B141" s="12" t="s">
        <v>85</v>
      </c>
      <c r="C141" s="313">
        <v>6981</v>
      </c>
      <c r="D141" s="13">
        <v>7000</v>
      </c>
      <c r="E141" s="13">
        <v>6361.25</v>
      </c>
      <c r="F141" s="363">
        <f t="shared" si="7"/>
        <v>91.122332044119759</v>
      </c>
      <c r="G141" s="363">
        <f t="shared" si="8"/>
        <v>90.875</v>
      </c>
      <c r="H141" s="427"/>
      <c r="K141" s="326"/>
    </row>
    <row r="142" spans="1:11">
      <c r="A142" s="11">
        <v>3233</v>
      </c>
      <c r="B142" s="12" t="s">
        <v>679</v>
      </c>
      <c r="C142" s="313">
        <v>1560</v>
      </c>
      <c r="D142" s="13">
        <v>1700</v>
      </c>
      <c r="E142" s="13">
        <v>1540</v>
      </c>
      <c r="F142" s="363">
        <f t="shared" si="7"/>
        <v>98.71794871794873</v>
      </c>
      <c r="G142" s="363">
        <f t="shared" si="8"/>
        <v>90.588235294117652</v>
      </c>
      <c r="H142" s="427"/>
      <c r="K142" s="326"/>
    </row>
    <row r="143" spans="1:11">
      <c r="A143" s="11">
        <v>3234</v>
      </c>
      <c r="B143" s="12" t="s">
        <v>86</v>
      </c>
      <c r="C143" s="13">
        <v>20422</v>
      </c>
      <c r="D143" s="13">
        <v>71400</v>
      </c>
      <c r="E143" s="13">
        <v>71125.5</v>
      </c>
      <c r="F143" s="363">
        <f t="shared" si="7"/>
        <v>348.27881696209971</v>
      </c>
      <c r="G143" s="363">
        <f t="shared" si="8"/>
        <v>99.615546218487395</v>
      </c>
      <c r="H143" s="427"/>
      <c r="K143" s="326"/>
    </row>
    <row r="144" spans="1:11">
      <c r="A144" s="11">
        <v>3236</v>
      </c>
      <c r="B144" s="12" t="s">
        <v>87</v>
      </c>
      <c r="C144" s="13">
        <v>441</v>
      </c>
      <c r="D144" s="13">
        <v>250</v>
      </c>
      <c r="E144" s="13">
        <v>0</v>
      </c>
      <c r="F144" s="363">
        <f t="shared" si="7"/>
        <v>0</v>
      </c>
      <c r="G144" s="363">
        <f t="shared" si="8"/>
        <v>0</v>
      </c>
      <c r="H144" s="427"/>
      <c r="K144" s="326"/>
    </row>
    <row r="145" spans="1:8">
      <c r="A145" s="11">
        <v>3237</v>
      </c>
      <c r="B145" s="12" t="s">
        <v>88</v>
      </c>
      <c r="C145" s="13">
        <v>8475</v>
      </c>
      <c r="D145" s="13">
        <v>24000</v>
      </c>
      <c r="E145" s="13">
        <v>23124</v>
      </c>
      <c r="F145" s="363">
        <f t="shared" si="7"/>
        <v>272.84955752212386</v>
      </c>
      <c r="G145" s="363">
        <f t="shared" si="8"/>
        <v>96.350000000000009</v>
      </c>
      <c r="H145" s="427"/>
    </row>
    <row r="146" spans="1:8">
      <c r="A146" s="14">
        <v>3238</v>
      </c>
      <c r="B146" s="12" t="s">
        <v>89</v>
      </c>
      <c r="C146" s="13">
        <v>13487</v>
      </c>
      <c r="D146" s="13">
        <v>13500</v>
      </c>
      <c r="E146" s="13">
        <v>13500</v>
      </c>
      <c r="F146" s="363">
        <f t="shared" si="7"/>
        <v>100.0963891154445</v>
      </c>
      <c r="G146" s="363">
        <f t="shared" si="8"/>
        <v>100</v>
      </c>
      <c r="H146" s="427"/>
    </row>
    <row r="147" spans="1:8">
      <c r="A147" s="11">
        <v>3239</v>
      </c>
      <c r="B147" s="15" t="s">
        <v>680</v>
      </c>
      <c r="C147" s="313">
        <v>7517</v>
      </c>
      <c r="D147" s="13">
        <v>12000</v>
      </c>
      <c r="E147" s="13">
        <v>6267.77</v>
      </c>
      <c r="F147" s="363">
        <f t="shared" si="7"/>
        <v>83.381269123320479</v>
      </c>
      <c r="G147" s="363">
        <f t="shared" si="8"/>
        <v>52.231416666666675</v>
      </c>
      <c r="H147" s="427"/>
    </row>
    <row r="148" spans="1:8">
      <c r="A148" s="11">
        <v>3239</v>
      </c>
      <c r="B148" s="15" t="s">
        <v>681</v>
      </c>
      <c r="C148" s="313">
        <v>14961</v>
      </c>
      <c r="D148" s="13">
        <v>35755</v>
      </c>
      <c r="E148" s="13">
        <v>35754.080000000002</v>
      </c>
      <c r="F148" s="363">
        <f t="shared" si="7"/>
        <v>238.98188623755095</v>
      </c>
      <c r="G148" s="363">
        <f t="shared" si="8"/>
        <v>99.997426933296055</v>
      </c>
      <c r="H148" s="427"/>
    </row>
    <row r="149" spans="1:8">
      <c r="A149" s="32">
        <v>329</v>
      </c>
      <c r="B149" s="33" t="s">
        <v>90</v>
      </c>
      <c r="C149" s="34">
        <f>SUM(C150:C154)</f>
        <v>148385</v>
      </c>
      <c r="D149" s="34">
        <f>SUM(D150:D154)</f>
        <v>144940</v>
      </c>
      <c r="E149" s="34">
        <f>SUM(E150:E154)</f>
        <v>143142.94</v>
      </c>
      <c r="F149" s="363">
        <f t="shared" si="7"/>
        <v>96.467257472116458</v>
      </c>
      <c r="G149" s="363">
        <f t="shared" si="8"/>
        <v>98.760135228370359</v>
      </c>
      <c r="H149" s="427"/>
    </row>
    <row r="150" spans="1:8" ht="17.25" customHeight="1">
      <c r="A150" s="11">
        <v>3291</v>
      </c>
      <c r="B150" s="15" t="s">
        <v>544</v>
      </c>
      <c r="C150" s="13">
        <v>18657</v>
      </c>
      <c r="D150" s="13">
        <v>22000</v>
      </c>
      <c r="E150" s="13">
        <v>22000.19</v>
      </c>
      <c r="F150" s="363">
        <f t="shared" si="7"/>
        <v>117.91922602776437</v>
      </c>
      <c r="G150" s="363">
        <f t="shared" si="8"/>
        <v>100.00086363636362</v>
      </c>
      <c r="H150" s="427"/>
    </row>
    <row r="151" spans="1:8">
      <c r="A151" s="11">
        <v>3292</v>
      </c>
      <c r="B151" s="12" t="s">
        <v>91</v>
      </c>
      <c r="C151" s="13">
        <v>4586</v>
      </c>
      <c r="D151" s="13">
        <v>5700</v>
      </c>
      <c r="E151" s="13">
        <v>5691.16</v>
      </c>
      <c r="F151" s="363">
        <f t="shared" si="7"/>
        <v>124.09856083733099</v>
      </c>
      <c r="G151" s="363">
        <f t="shared" si="8"/>
        <v>99.844912280701749</v>
      </c>
      <c r="H151" s="427"/>
    </row>
    <row r="152" spans="1:8">
      <c r="A152" s="11">
        <v>3293</v>
      </c>
      <c r="B152" s="12" t="s">
        <v>92</v>
      </c>
      <c r="C152" s="55">
        <v>6985</v>
      </c>
      <c r="D152" s="13">
        <v>14000</v>
      </c>
      <c r="E152" s="55">
        <v>11864.12</v>
      </c>
      <c r="F152" s="363">
        <f t="shared" si="7"/>
        <v>169.85139584824626</v>
      </c>
      <c r="G152" s="363">
        <f t="shared" si="8"/>
        <v>84.74371428571429</v>
      </c>
      <c r="H152" s="427"/>
    </row>
    <row r="153" spans="1:8">
      <c r="A153" s="11">
        <v>3294</v>
      </c>
      <c r="B153" s="12" t="s">
        <v>93</v>
      </c>
      <c r="C153" s="13">
        <v>16740</v>
      </c>
      <c r="D153" s="13">
        <v>20240</v>
      </c>
      <c r="E153" s="13">
        <v>20240</v>
      </c>
      <c r="F153" s="363">
        <f t="shared" si="7"/>
        <v>120.90800477897253</v>
      </c>
      <c r="G153" s="363">
        <f t="shared" si="8"/>
        <v>100</v>
      </c>
      <c r="H153" s="427"/>
    </row>
    <row r="154" spans="1:8">
      <c r="A154" s="32">
        <v>3299</v>
      </c>
      <c r="B154" s="33" t="s">
        <v>90</v>
      </c>
      <c r="C154" s="34">
        <f>SUM(C155:C161)</f>
        <v>101417</v>
      </c>
      <c r="D154" s="34">
        <f>SUM(D155:D161)</f>
        <v>83000</v>
      </c>
      <c r="E154" s="34">
        <f>SUM(E155:E161)</f>
        <v>83347.47</v>
      </c>
      <c r="F154" s="363">
        <f t="shared" si="7"/>
        <v>82.182937771773965</v>
      </c>
      <c r="G154" s="363">
        <f t="shared" si="8"/>
        <v>100.41863855421687</v>
      </c>
      <c r="H154" s="427"/>
    </row>
    <row r="155" spans="1:8">
      <c r="A155" s="79">
        <v>3299900</v>
      </c>
      <c r="B155" s="12" t="s">
        <v>94</v>
      </c>
      <c r="C155" s="13">
        <v>25279</v>
      </c>
      <c r="D155" s="13">
        <v>30000</v>
      </c>
      <c r="E155" s="13">
        <v>30374.36</v>
      </c>
      <c r="F155" s="363">
        <f t="shared" si="7"/>
        <v>120.15649353218087</v>
      </c>
      <c r="G155" s="363">
        <f t="shared" si="8"/>
        <v>101.24786666666668</v>
      </c>
      <c r="H155" s="427"/>
    </row>
    <row r="156" spans="1:8">
      <c r="A156" s="79">
        <v>3299901</v>
      </c>
      <c r="B156" s="12" t="s">
        <v>453</v>
      </c>
      <c r="C156" s="13">
        <v>36078</v>
      </c>
      <c r="D156" s="13">
        <v>4400</v>
      </c>
      <c r="E156" s="13">
        <v>4400</v>
      </c>
      <c r="F156" s="363">
        <f t="shared" si="7"/>
        <v>12.195797993236877</v>
      </c>
      <c r="G156" s="363">
        <f t="shared" si="8"/>
        <v>100</v>
      </c>
      <c r="H156" s="427"/>
    </row>
    <row r="157" spans="1:8">
      <c r="A157" s="79">
        <v>3299902</v>
      </c>
      <c r="B157" s="12" t="s">
        <v>95</v>
      </c>
      <c r="C157" s="13">
        <v>3000</v>
      </c>
      <c r="D157" s="13">
        <v>3000</v>
      </c>
      <c r="E157" s="13">
        <v>3000</v>
      </c>
      <c r="F157" s="363">
        <f t="shared" si="7"/>
        <v>100</v>
      </c>
      <c r="G157" s="363">
        <f t="shared" si="8"/>
        <v>100</v>
      </c>
      <c r="H157" s="427"/>
    </row>
    <row r="158" spans="1:8">
      <c r="A158" s="79">
        <v>3299904</v>
      </c>
      <c r="B158" s="12" t="s">
        <v>96</v>
      </c>
      <c r="C158" s="13">
        <v>25079</v>
      </c>
      <c r="D158" s="313">
        <v>29500</v>
      </c>
      <c r="E158" s="13">
        <v>29482.62</v>
      </c>
      <c r="F158" s="363">
        <f t="shared" si="7"/>
        <v>117.5589935802863</v>
      </c>
      <c r="G158" s="363">
        <f t="shared" si="8"/>
        <v>99.941084745762709</v>
      </c>
      <c r="H158" s="427"/>
    </row>
    <row r="159" spans="1:8">
      <c r="A159" s="79">
        <v>3299905</v>
      </c>
      <c r="B159" s="12" t="s">
        <v>682</v>
      </c>
      <c r="C159" s="313">
        <v>6000</v>
      </c>
      <c r="D159" s="313">
        <v>6000</v>
      </c>
      <c r="E159" s="13">
        <v>6000</v>
      </c>
      <c r="F159" s="363">
        <f>E159/C159*100</f>
        <v>100</v>
      </c>
      <c r="G159" s="363">
        <f t="shared" si="8"/>
        <v>100</v>
      </c>
      <c r="H159" s="427"/>
    </row>
    <row r="160" spans="1:8">
      <c r="A160" s="79">
        <v>3299912</v>
      </c>
      <c r="B160" s="12" t="s">
        <v>683</v>
      </c>
      <c r="C160" s="507">
        <v>981</v>
      </c>
      <c r="D160" s="13">
        <v>2600</v>
      </c>
      <c r="E160" s="13">
        <v>2590.4899999999998</v>
      </c>
      <c r="F160" s="363">
        <f>E160/C160*100</f>
        <v>264.06625891946993</v>
      </c>
      <c r="G160" s="363">
        <f t="shared" si="8"/>
        <v>99.634230769230754</v>
      </c>
      <c r="H160" s="427"/>
    </row>
    <row r="161" spans="1:8">
      <c r="A161" s="79">
        <v>3299915</v>
      </c>
      <c r="B161" s="12" t="s">
        <v>97</v>
      </c>
      <c r="C161" s="314">
        <v>5000</v>
      </c>
      <c r="D161" s="13">
        <v>7500</v>
      </c>
      <c r="E161" s="13">
        <v>7500</v>
      </c>
      <c r="F161" s="363">
        <f t="shared" si="7"/>
        <v>150</v>
      </c>
      <c r="G161" s="363">
        <f t="shared" si="8"/>
        <v>100</v>
      </c>
      <c r="H161" s="427"/>
    </row>
    <row r="162" spans="1:8">
      <c r="A162" s="68">
        <v>34</v>
      </c>
      <c r="B162" s="215" t="s">
        <v>98</v>
      </c>
      <c r="C162" s="70">
        <f>SUM(C163+C165)</f>
        <v>5375</v>
      </c>
      <c r="D162" s="70">
        <f>SUM(D163+D165)</f>
        <v>8600</v>
      </c>
      <c r="E162" s="70">
        <f>SUM(E163+E165)</f>
        <v>5924.08</v>
      </c>
      <c r="F162" s="363">
        <f t="shared" si="7"/>
        <v>110.21544186046512</v>
      </c>
      <c r="G162" s="363">
        <f t="shared" si="8"/>
        <v>68.884651162790703</v>
      </c>
      <c r="H162" s="427"/>
    </row>
    <row r="163" spans="1:8">
      <c r="A163" s="32">
        <v>342</v>
      </c>
      <c r="B163" s="33" t="s">
        <v>99</v>
      </c>
      <c r="C163" s="34">
        <f>SUM(C164)</f>
        <v>0</v>
      </c>
      <c r="D163" s="34">
        <f>SUM(D164)</f>
        <v>0</v>
      </c>
      <c r="E163" s="34">
        <f>SUM(E164)</f>
        <v>0</v>
      </c>
      <c r="F163" s="363">
        <v>0</v>
      </c>
      <c r="G163" s="363">
        <v>0</v>
      </c>
      <c r="H163" s="427"/>
    </row>
    <row r="164" spans="1:8">
      <c r="A164" s="11">
        <v>3423</v>
      </c>
      <c r="B164" s="12" t="s">
        <v>100</v>
      </c>
      <c r="C164" s="13">
        <v>0</v>
      </c>
      <c r="D164" s="13">
        <v>0</v>
      </c>
      <c r="E164" s="13">
        <v>0</v>
      </c>
      <c r="F164" s="363">
        <v>0</v>
      </c>
      <c r="G164" s="363">
        <v>0</v>
      </c>
      <c r="H164" s="427"/>
    </row>
    <row r="165" spans="1:8">
      <c r="A165" s="32">
        <v>343</v>
      </c>
      <c r="B165" s="33" t="s">
        <v>101</v>
      </c>
      <c r="C165" s="34">
        <f>SUM(C166:C168)</f>
        <v>5375</v>
      </c>
      <c r="D165" s="34">
        <f>SUM(D166:D168)</f>
        <v>8600</v>
      </c>
      <c r="E165" s="34">
        <f>SUM(E166:E168)</f>
        <v>5924.08</v>
      </c>
      <c r="F165" s="363">
        <f t="shared" si="7"/>
        <v>110.21544186046512</v>
      </c>
      <c r="G165" s="363">
        <f t="shared" si="8"/>
        <v>68.884651162790703</v>
      </c>
      <c r="H165" s="427"/>
    </row>
    <row r="166" spans="1:8">
      <c r="A166" s="11">
        <v>3431</v>
      </c>
      <c r="B166" s="12" t="s">
        <v>102</v>
      </c>
      <c r="C166" s="314">
        <v>4539</v>
      </c>
      <c r="D166" s="13">
        <v>7500</v>
      </c>
      <c r="E166" s="13">
        <v>5036.66</v>
      </c>
      <c r="F166" s="363">
        <f t="shared" si="7"/>
        <v>110.96408900638907</v>
      </c>
      <c r="G166" s="363">
        <f t="shared" si="8"/>
        <v>67.155466666666669</v>
      </c>
      <c r="H166" s="427"/>
    </row>
    <row r="167" spans="1:8">
      <c r="A167" s="11">
        <v>343</v>
      </c>
      <c r="B167" s="12" t="s">
        <v>684</v>
      </c>
      <c r="C167" s="507">
        <v>770</v>
      </c>
      <c r="D167" s="13">
        <v>1000</v>
      </c>
      <c r="E167" s="13">
        <v>842.65</v>
      </c>
      <c r="F167" s="363">
        <f t="shared" si="7"/>
        <v>109.43506493506494</v>
      </c>
      <c r="G167" s="363">
        <f t="shared" si="8"/>
        <v>84.265000000000001</v>
      </c>
      <c r="H167" s="427"/>
    </row>
    <row r="168" spans="1:8">
      <c r="A168" s="11">
        <v>3433</v>
      </c>
      <c r="B168" s="12" t="s">
        <v>103</v>
      </c>
      <c r="C168" s="314">
        <v>66</v>
      </c>
      <c r="D168" s="13">
        <v>100</v>
      </c>
      <c r="E168" s="13">
        <v>44.77</v>
      </c>
      <c r="F168" s="363">
        <f t="shared" si="7"/>
        <v>67.833333333333329</v>
      </c>
      <c r="G168" s="363">
        <f t="shared" si="8"/>
        <v>44.77</v>
      </c>
      <c r="H168" s="427"/>
    </row>
    <row r="169" spans="1:8">
      <c r="A169" s="68">
        <v>35</v>
      </c>
      <c r="B169" s="215" t="s">
        <v>104</v>
      </c>
      <c r="C169" s="70">
        <f t="shared" ref="C169:E170" si="11">SUM(C170)</f>
        <v>2241</v>
      </c>
      <c r="D169" s="70">
        <f t="shared" si="11"/>
        <v>0</v>
      </c>
      <c r="E169" s="70">
        <f t="shared" si="11"/>
        <v>0</v>
      </c>
      <c r="F169" s="363">
        <f t="shared" si="7"/>
        <v>0</v>
      </c>
      <c r="G169" s="363">
        <v>0</v>
      </c>
      <c r="H169" s="427"/>
    </row>
    <row r="170" spans="1:8">
      <c r="A170" s="32">
        <v>352</v>
      </c>
      <c r="B170" s="33" t="s">
        <v>105</v>
      </c>
      <c r="C170" s="34">
        <f t="shared" si="11"/>
        <v>2241</v>
      </c>
      <c r="D170" s="34">
        <f t="shared" si="11"/>
        <v>0</v>
      </c>
      <c r="E170" s="34">
        <f t="shared" si="11"/>
        <v>0</v>
      </c>
      <c r="F170" s="363">
        <f t="shared" si="7"/>
        <v>0</v>
      </c>
      <c r="G170" s="363">
        <v>0</v>
      </c>
      <c r="H170" s="427"/>
    </row>
    <row r="171" spans="1:8">
      <c r="A171" s="11">
        <v>3523</v>
      </c>
      <c r="B171" s="12" t="s">
        <v>104</v>
      </c>
      <c r="C171" s="13">
        <v>2241</v>
      </c>
      <c r="D171" s="13">
        <v>0</v>
      </c>
      <c r="E171" s="13">
        <v>0</v>
      </c>
      <c r="F171" s="363">
        <f t="shared" si="7"/>
        <v>0</v>
      </c>
      <c r="G171" s="363">
        <v>0</v>
      </c>
      <c r="H171" s="427"/>
    </row>
    <row r="172" spans="1:8">
      <c r="A172" s="73">
        <v>36</v>
      </c>
      <c r="B172" s="215" t="s">
        <v>106</v>
      </c>
      <c r="C172" s="74">
        <f>SUM(C173+C175)</f>
        <v>18521</v>
      </c>
      <c r="D172" s="74">
        <f>SUM(D173+D175)</f>
        <v>19300</v>
      </c>
      <c r="E172" s="74">
        <f>SUM(E173+E175)</f>
        <v>22360.799999999999</v>
      </c>
      <c r="F172" s="363">
        <f t="shared" si="7"/>
        <v>120.73214189298633</v>
      </c>
      <c r="G172" s="363">
        <f t="shared" si="8"/>
        <v>115.85906735751294</v>
      </c>
      <c r="H172" s="427"/>
    </row>
    <row r="173" spans="1:8">
      <c r="A173" s="36">
        <v>363</v>
      </c>
      <c r="B173" s="33" t="s">
        <v>107</v>
      </c>
      <c r="C173" s="38">
        <f t="shared" ref="C173:E175" si="12">SUM(C174)</f>
        <v>18521</v>
      </c>
      <c r="D173" s="38">
        <f t="shared" si="12"/>
        <v>19300</v>
      </c>
      <c r="E173" s="38">
        <f t="shared" si="12"/>
        <v>22360.799999999999</v>
      </c>
      <c r="F173" s="363">
        <f t="shared" ref="F173:F235" si="13">E173/C173*100</f>
        <v>120.73214189298633</v>
      </c>
      <c r="G173" s="363">
        <f t="shared" ref="G173:G236" si="14">E173/D173*100</f>
        <v>115.85906735751294</v>
      </c>
      <c r="H173" s="427"/>
    </row>
    <row r="174" spans="1:8">
      <c r="A174" s="11">
        <v>36315</v>
      </c>
      <c r="B174" s="12" t="s">
        <v>108</v>
      </c>
      <c r="C174" s="13">
        <v>18521</v>
      </c>
      <c r="D174" s="13">
        <v>19300</v>
      </c>
      <c r="E174" s="13">
        <v>22360.799999999999</v>
      </c>
      <c r="F174" s="363">
        <f t="shared" si="13"/>
        <v>120.73214189298633</v>
      </c>
      <c r="G174" s="363">
        <f t="shared" si="14"/>
        <v>115.85906735751294</v>
      </c>
      <c r="H174" s="427"/>
    </row>
    <row r="175" spans="1:8">
      <c r="A175" s="36">
        <v>367</v>
      </c>
      <c r="B175" s="33" t="s">
        <v>606</v>
      </c>
      <c r="C175" s="38">
        <f t="shared" si="12"/>
        <v>0</v>
      </c>
      <c r="D175" s="38">
        <f t="shared" si="12"/>
        <v>0</v>
      </c>
      <c r="E175" s="38">
        <f t="shared" si="12"/>
        <v>0</v>
      </c>
      <c r="F175" s="363" t="e">
        <f t="shared" si="13"/>
        <v>#DIV/0!</v>
      </c>
      <c r="G175" s="363">
        <v>0</v>
      </c>
      <c r="H175" s="427"/>
    </row>
    <row r="176" spans="1:8">
      <c r="A176" s="11">
        <v>36711</v>
      </c>
      <c r="B176" s="12" t="s">
        <v>607</v>
      </c>
      <c r="C176" s="508">
        <v>0</v>
      </c>
      <c r="D176" s="13">
        <v>0</v>
      </c>
      <c r="E176" s="13">
        <v>0</v>
      </c>
      <c r="F176" s="363" t="e">
        <f t="shared" si="13"/>
        <v>#DIV/0!</v>
      </c>
      <c r="G176" s="363">
        <v>0</v>
      </c>
      <c r="H176" s="427"/>
    </row>
    <row r="177" spans="1:8" ht="27" customHeight="1">
      <c r="A177" s="71">
        <v>37</v>
      </c>
      <c r="B177" s="216" t="s">
        <v>109</v>
      </c>
      <c r="C177" s="72">
        <f>SUM(C178)</f>
        <v>68160</v>
      </c>
      <c r="D177" s="72">
        <f>SUM(D178)</f>
        <v>57000</v>
      </c>
      <c r="E177" s="72">
        <f>SUM(E178)</f>
        <v>51179.38</v>
      </c>
      <c r="F177" s="363">
        <f t="shared" si="13"/>
        <v>75.087118544600941</v>
      </c>
      <c r="G177" s="363">
        <f t="shared" si="14"/>
        <v>89.78838596491228</v>
      </c>
      <c r="H177" s="427"/>
    </row>
    <row r="178" spans="1:8">
      <c r="A178" s="32">
        <v>372</v>
      </c>
      <c r="B178" s="33" t="s">
        <v>110</v>
      </c>
      <c r="C178" s="34">
        <f>SUM(C179:C180)</f>
        <v>68160</v>
      </c>
      <c r="D178" s="34">
        <f>SUM(D179:D180)</f>
        <v>57000</v>
      </c>
      <c r="E178" s="34">
        <f>SUM(E179:E180)</f>
        <v>51179.38</v>
      </c>
      <c r="F178" s="363">
        <f t="shared" si="13"/>
        <v>75.087118544600941</v>
      </c>
      <c r="G178" s="363">
        <f t="shared" si="14"/>
        <v>89.78838596491228</v>
      </c>
      <c r="H178" s="427"/>
    </row>
    <row r="179" spans="1:8">
      <c r="A179" s="11">
        <v>3721</v>
      </c>
      <c r="B179" s="12" t="s">
        <v>111</v>
      </c>
      <c r="C179" s="314">
        <v>59200</v>
      </c>
      <c r="D179" s="13">
        <v>48000</v>
      </c>
      <c r="E179" s="13">
        <v>43186.18</v>
      </c>
      <c r="F179" s="363">
        <f t="shared" si="13"/>
        <v>72.949628378378378</v>
      </c>
      <c r="G179" s="363">
        <f t="shared" si="14"/>
        <v>89.971208333333337</v>
      </c>
      <c r="H179" s="427"/>
    </row>
    <row r="180" spans="1:8">
      <c r="A180" s="11">
        <v>3722</v>
      </c>
      <c r="B180" s="12" t="s">
        <v>112</v>
      </c>
      <c r="C180" s="314">
        <v>8960</v>
      </c>
      <c r="D180" s="13">
        <v>9000</v>
      </c>
      <c r="E180" s="13">
        <v>7993.2</v>
      </c>
      <c r="F180" s="363">
        <f t="shared" si="13"/>
        <v>89.209821428571416</v>
      </c>
      <c r="G180" s="363">
        <f t="shared" si="14"/>
        <v>88.813333333333333</v>
      </c>
      <c r="H180" s="427"/>
    </row>
    <row r="181" spans="1:8">
      <c r="A181" s="68">
        <v>38</v>
      </c>
      <c r="B181" s="215" t="s">
        <v>113</v>
      </c>
      <c r="C181" s="70">
        <f>SUM(C182+C198+C204)</f>
        <v>837928</v>
      </c>
      <c r="D181" s="70">
        <f>SUM(D182+D198+D204)</f>
        <v>238800</v>
      </c>
      <c r="E181" s="70">
        <f>SUM(E182+E198+E204)</f>
        <v>233638.68</v>
      </c>
      <c r="F181" s="363">
        <f t="shared" si="13"/>
        <v>27.882906407233076</v>
      </c>
      <c r="G181" s="363">
        <f t="shared" si="14"/>
        <v>97.838643216080399</v>
      </c>
      <c r="H181" s="427"/>
    </row>
    <row r="182" spans="1:8">
      <c r="A182" s="32">
        <v>381</v>
      </c>
      <c r="B182" s="33" t="s">
        <v>114</v>
      </c>
      <c r="C182" s="34">
        <f>SUM(C183+C197)</f>
        <v>184062</v>
      </c>
      <c r="D182" s="34">
        <f>SUM(D183+D197)</f>
        <v>185700</v>
      </c>
      <c r="E182" s="34">
        <f>SUM(E183+E197)</f>
        <v>185292.88</v>
      </c>
      <c r="F182" s="363">
        <f t="shared" si="13"/>
        <v>100.66873118840391</v>
      </c>
      <c r="G182" s="363">
        <f t="shared" si="14"/>
        <v>99.780764674205713</v>
      </c>
      <c r="H182" s="427"/>
    </row>
    <row r="183" spans="1:8">
      <c r="A183" s="32">
        <v>3811</v>
      </c>
      <c r="B183" s="33" t="s">
        <v>115</v>
      </c>
      <c r="C183" s="34">
        <f>SUM(C184:C196)</f>
        <v>183355</v>
      </c>
      <c r="D183" s="34">
        <f>SUM(D184:D196)</f>
        <v>185700</v>
      </c>
      <c r="E183" s="34">
        <f>SUM(E184:E196)</f>
        <v>185292.88</v>
      </c>
      <c r="F183" s="363">
        <f t="shared" si="13"/>
        <v>101.05690054811704</v>
      </c>
      <c r="G183" s="363">
        <f t="shared" si="14"/>
        <v>99.780764674205713</v>
      </c>
      <c r="H183" s="427"/>
    </row>
    <row r="184" spans="1:8">
      <c r="A184" s="11">
        <v>3811409</v>
      </c>
      <c r="B184" s="12" t="s">
        <v>116</v>
      </c>
      <c r="C184" s="13">
        <v>8256</v>
      </c>
      <c r="D184" s="13">
        <v>8000</v>
      </c>
      <c r="E184" s="13">
        <v>8000</v>
      </c>
      <c r="F184" s="363">
        <f t="shared" si="13"/>
        <v>96.899224806201545</v>
      </c>
      <c r="G184" s="363">
        <f t="shared" si="14"/>
        <v>100</v>
      </c>
      <c r="H184" s="427"/>
    </row>
    <row r="185" spans="1:8">
      <c r="A185" s="11">
        <v>3811410</v>
      </c>
      <c r="B185" s="12" t="s">
        <v>117</v>
      </c>
      <c r="C185" s="13">
        <v>14708</v>
      </c>
      <c r="D185" s="13">
        <v>14500</v>
      </c>
      <c r="E185" s="13">
        <v>14218.25</v>
      </c>
      <c r="F185" s="363">
        <f t="shared" si="13"/>
        <v>96.670179494152848</v>
      </c>
      <c r="G185" s="363">
        <f t="shared" si="14"/>
        <v>98.056896551724137</v>
      </c>
      <c r="H185" s="427"/>
    </row>
    <row r="186" spans="1:8">
      <c r="A186" s="11">
        <v>3811411</v>
      </c>
      <c r="B186" s="12" t="s">
        <v>118</v>
      </c>
      <c r="C186" s="13">
        <v>2000</v>
      </c>
      <c r="D186" s="13">
        <v>4000</v>
      </c>
      <c r="E186" s="13">
        <v>4000</v>
      </c>
      <c r="F186" s="363">
        <f t="shared" si="13"/>
        <v>200</v>
      </c>
      <c r="G186" s="363">
        <f t="shared" si="14"/>
        <v>100</v>
      </c>
      <c r="H186" s="427"/>
    </row>
    <row r="187" spans="1:8">
      <c r="A187" s="11">
        <v>3811501</v>
      </c>
      <c r="B187" s="12" t="s">
        <v>119</v>
      </c>
      <c r="C187" s="13">
        <v>49505</v>
      </c>
      <c r="D187" s="13">
        <v>48000</v>
      </c>
      <c r="E187" s="13">
        <v>48058.5</v>
      </c>
      <c r="F187" s="363">
        <f t="shared" si="13"/>
        <v>97.078072921927088</v>
      </c>
      <c r="G187" s="363">
        <f t="shared" si="14"/>
        <v>100.121875</v>
      </c>
      <c r="H187" s="427"/>
    </row>
    <row r="188" spans="1:8">
      <c r="A188" s="11">
        <v>3811502</v>
      </c>
      <c r="B188" s="12" t="s">
        <v>120</v>
      </c>
      <c r="C188" s="13">
        <v>8370</v>
      </c>
      <c r="D188" s="13">
        <v>8400</v>
      </c>
      <c r="E188" s="13">
        <v>8371.26</v>
      </c>
      <c r="F188" s="363">
        <f t="shared" si="13"/>
        <v>100.01505376344086</v>
      </c>
      <c r="G188" s="363">
        <f t="shared" si="14"/>
        <v>99.657857142857139</v>
      </c>
      <c r="H188" s="427"/>
    </row>
    <row r="189" spans="1:8">
      <c r="A189" s="11">
        <v>3811503</v>
      </c>
      <c r="B189" s="12" t="s">
        <v>121</v>
      </c>
      <c r="C189" s="13">
        <v>2500</v>
      </c>
      <c r="D189" s="13">
        <v>2500</v>
      </c>
      <c r="E189" s="13">
        <v>2500</v>
      </c>
      <c r="F189" s="363">
        <f t="shared" si="13"/>
        <v>100</v>
      </c>
      <c r="G189" s="363">
        <f t="shared" si="14"/>
        <v>100</v>
      </c>
      <c r="H189" s="427"/>
    </row>
    <row r="190" spans="1:8">
      <c r="A190" s="11">
        <v>3811504</v>
      </c>
      <c r="B190" s="12" t="s">
        <v>122</v>
      </c>
      <c r="C190" s="13">
        <v>10338</v>
      </c>
      <c r="D190" s="13">
        <v>10400</v>
      </c>
      <c r="E190" s="13">
        <v>10400</v>
      </c>
      <c r="F190" s="363">
        <f t="shared" si="13"/>
        <v>100.59972915457536</v>
      </c>
      <c r="G190" s="363">
        <f t="shared" si="14"/>
        <v>100</v>
      </c>
      <c r="H190" s="427"/>
    </row>
    <row r="191" spans="1:8">
      <c r="A191" s="11">
        <v>3811505</v>
      </c>
      <c r="B191" s="12" t="s">
        <v>123</v>
      </c>
      <c r="C191" s="13">
        <v>2000</v>
      </c>
      <c r="D191" s="13">
        <v>0</v>
      </c>
      <c r="E191" s="13">
        <v>0</v>
      </c>
      <c r="F191" s="363">
        <f t="shared" si="13"/>
        <v>0</v>
      </c>
      <c r="G191" s="363">
        <v>0</v>
      </c>
      <c r="H191" s="427"/>
    </row>
    <row r="192" spans="1:8">
      <c r="A192" s="11">
        <v>3811901</v>
      </c>
      <c r="B192" s="12" t="s">
        <v>124</v>
      </c>
      <c r="C192" s="13">
        <v>27000</v>
      </c>
      <c r="D192" s="13">
        <v>28600</v>
      </c>
      <c r="E192" s="13">
        <v>28600</v>
      </c>
      <c r="F192" s="363">
        <f t="shared" si="13"/>
        <v>105.92592592592594</v>
      </c>
      <c r="G192" s="363">
        <f t="shared" si="14"/>
        <v>100</v>
      </c>
      <c r="H192" s="427"/>
    </row>
    <row r="193" spans="1:8">
      <c r="A193" s="11">
        <v>3811902</v>
      </c>
      <c r="B193" s="12" t="s">
        <v>125</v>
      </c>
      <c r="C193" s="13">
        <v>37082</v>
      </c>
      <c r="D193" s="13">
        <v>46000</v>
      </c>
      <c r="E193" s="13">
        <v>45993</v>
      </c>
      <c r="F193" s="363">
        <f t="shared" si="13"/>
        <v>124.03052694029448</v>
      </c>
      <c r="G193" s="363">
        <f t="shared" si="14"/>
        <v>99.984782608695653</v>
      </c>
      <c r="H193" s="427"/>
    </row>
    <row r="194" spans="1:8">
      <c r="A194" s="11">
        <v>3811904</v>
      </c>
      <c r="B194" s="12" t="s">
        <v>126</v>
      </c>
      <c r="C194" s="13">
        <v>9075</v>
      </c>
      <c r="D194" s="13">
        <v>7000</v>
      </c>
      <c r="E194" s="13">
        <v>7000</v>
      </c>
      <c r="F194" s="363">
        <f t="shared" si="13"/>
        <v>77.134986225895318</v>
      </c>
      <c r="G194" s="363">
        <f t="shared" si="14"/>
        <v>100</v>
      </c>
      <c r="H194" s="427"/>
    </row>
    <row r="195" spans="1:8">
      <c r="A195" s="11">
        <v>3811907</v>
      </c>
      <c r="B195" s="12" t="s">
        <v>127</v>
      </c>
      <c r="C195" s="13">
        <v>6021</v>
      </c>
      <c r="D195" s="13">
        <v>1300</v>
      </c>
      <c r="E195" s="13">
        <v>3041.83</v>
      </c>
      <c r="F195" s="363">
        <f t="shared" si="13"/>
        <v>50.520345457565185</v>
      </c>
      <c r="G195" s="363">
        <f t="shared" si="14"/>
        <v>233.98692307692306</v>
      </c>
      <c r="H195" s="427"/>
    </row>
    <row r="196" spans="1:8">
      <c r="A196" s="11">
        <v>3811908</v>
      </c>
      <c r="B196" s="12" t="s">
        <v>128</v>
      </c>
      <c r="C196" s="13">
        <v>6500</v>
      </c>
      <c r="D196" s="13">
        <v>7000</v>
      </c>
      <c r="E196" s="13">
        <v>5110.04</v>
      </c>
      <c r="F196" s="363">
        <f t="shared" si="13"/>
        <v>78.616</v>
      </c>
      <c r="G196" s="363">
        <f t="shared" si="14"/>
        <v>73.000571428571419</v>
      </c>
      <c r="H196" s="427"/>
    </row>
    <row r="197" spans="1:8">
      <c r="A197" s="320">
        <v>3812</v>
      </c>
      <c r="B197" s="321" t="s">
        <v>129</v>
      </c>
      <c r="C197" s="322">
        <v>707</v>
      </c>
      <c r="D197" s="323">
        <v>0</v>
      </c>
      <c r="E197" s="323">
        <v>0</v>
      </c>
      <c r="F197" s="363">
        <f t="shared" si="13"/>
        <v>0</v>
      </c>
      <c r="G197" s="363">
        <v>0</v>
      </c>
      <c r="H197" s="427"/>
    </row>
    <row r="198" spans="1:8">
      <c r="A198" s="47">
        <v>382</v>
      </c>
      <c r="B198" s="33" t="s">
        <v>130</v>
      </c>
      <c r="C198" s="34">
        <f>SUM(C199+C202)</f>
        <v>653866</v>
      </c>
      <c r="D198" s="34">
        <f>SUM(D199+D202)</f>
        <v>48100</v>
      </c>
      <c r="E198" s="34">
        <f>SUM(E199+E202)</f>
        <v>48345.8</v>
      </c>
      <c r="F198" s="363">
        <f t="shared" si="13"/>
        <v>7.3938391046483529</v>
      </c>
      <c r="G198" s="363">
        <f t="shared" si="14"/>
        <v>100.51101871101871</v>
      </c>
      <c r="H198" s="427"/>
    </row>
    <row r="199" spans="1:8">
      <c r="A199" s="47">
        <v>3821</v>
      </c>
      <c r="B199" s="33" t="s">
        <v>131</v>
      </c>
      <c r="C199" s="34">
        <f>SUM(C200:C201)</f>
        <v>52100</v>
      </c>
      <c r="D199" s="34">
        <f>SUM(D200:D201)</f>
        <v>48100</v>
      </c>
      <c r="E199" s="34">
        <f>SUM(E200:E201)</f>
        <v>48345.8</v>
      </c>
      <c r="F199" s="363">
        <f t="shared" si="13"/>
        <v>92.794241842610376</v>
      </c>
      <c r="G199" s="363">
        <f t="shared" si="14"/>
        <v>100.51101871101871</v>
      </c>
      <c r="H199" s="427"/>
    </row>
    <row r="200" spans="1:8">
      <c r="A200" s="14">
        <v>38212</v>
      </c>
      <c r="B200" s="12" t="s">
        <v>132</v>
      </c>
      <c r="C200" s="314">
        <v>50000</v>
      </c>
      <c r="D200" s="13">
        <v>43400</v>
      </c>
      <c r="E200" s="13">
        <v>43397.8</v>
      </c>
      <c r="F200" s="363">
        <f t="shared" si="13"/>
        <v>86.795600000000007</v>
      </c>
      <c r="G200" s="363">
        <f t="shared" si="14"/>
        <v>99.994930875576046</v>
      </c>
      <c r="H200" s="427"/>
    </row>
    <row r="201" spans="1:8">
      <c r="A201" s="14">
        <v>3821901</v>
      </c>
      <c r="B201" s="12" t="s">
        <v>133</v>
      </c>
      <c r="C201" s="314">
        <v>2100</v>
      </c>
      <c r="D201" s="13">
        <v>4700</v>
      </c>
      <c r="E201" s="13">
        <v>4948</v>
      </c>
      <c r="F201" s="363">
        <f t="shared" si="13"/>
        <v>235.61904761904762</v>
      </c>
      <c r="G201" s="363">
        <f t="shared" si="14"/>
        <v>105.27659574468085</v>
      </c>
      <c r="H201" s="427"/>
    </row>
    <row r="202" spans="1:8">
      <c r="A202" s="384">
        <v>3822</v>
      </c>
      <c r="B202" s="301" t="s">
        <v>134</v>
      </c>
      <c r="C202" s="385">
        <f>SUM(C203)</f>
        <v>601766</v>
      </c>
      <c r="D202" s="385">
        <f>SUM(D203)</f>
        <v>0</v>
      </c>
      <c r="E202" s="385">
        <f>SUM(E203)</f>
        <v>0</v>
      </c>
      <c r="F202" s="363">
        <f t="shared" si="13"/>
        <v>0</v>
      </c>
      <c r="G202" s="363">
        <v>0</v>
      </c>
      <c r="H202" s="427"/>
    </row>
    <row r="203" spans="1:8">
      <c r="A203" s="206">
        <v>38221</v>
      </c>
      <c r="B203" s="291" t="s">
        <v>546</v>
      </c>
      <c r="C203" s="316">
        <v>601766</v>
      </c>
      <c r="D203" s="207">
        <v>0</v>
      </c>
      <c r="E203" s="207">
        <v>0</v>
      </c>
      <c r="F203" s="363">
        <f t="shared" si="13"/>
        <v>0</v>
      </c>
      <c r="G203" s="363">
        <v>0</v>
      </c>
      <c r="H203" s="427"/>
    </row>
    <row r="204" spans="1:8">
      <c r="A204" s="36">
        <v>385</v>
      </c>
      <c r="B204" s="33" t="s">
        <v>135</v>
      </c>
      <c r="C204" s="38">
        <f>SUM(C205:C206)</f>
        <v>0</v>
      </c>
      <c r="D204" s="38">
        <f>SUM(D205:D206)</f>
        <v>5000</v>
      </c>
      <c r="E204" s="38">
        <f>SUM(E205:E206)</f>
        <v>0</v>
      </c>
      <c r="F204" s="363">
        <v>0</v>
      </c>
      <c r="G204" s="363">
        <f t="shared" si="14"/>
        <v>0</v>
      </c>
      <c r="H204" s="427"/>
    </row>
    <row r="205" spans="1:8">
      <c r="A205" s="11">
        <v>3851</v>
      </c>
      <c r="B205" s="12" t="s">
        <v>136</v>
      </c>
      <c r="C205" s="13">
        <v>2241</v>
      </c>
      <c r="D205" s="13">
        <v>5000</v>
      </c>
      <c r="E205" s="313">
        <v>0</v>
      </c>
      <c r="F205" s="363">
        <f t="shared" si="13"/>
        <v>0</v>
      </c>
      <c r="G205" s="363">
        <f t="shared" si="14"/>
        <v>0</v>
      </c>
      <c r="H205" s="427"/>
    </row>
    <row r="206" spans="1:8">
      <c r="A206" s="11">
        <v>3851</v>
      </c>
      <c r="B206" s="12" t="s">
        <v>602</v>
      </c>
      <c r="C206" s="13">
        <v>-2241</v>
      </c>
      <c r="D206" s="13">
        <v>0</v>
      </c>
      <c r="E206" s="313">
        <v>0</v>
      </c>
      <c r="F206" s="363">
        <f t="shared" si="13"/>
        <v>0</v>
      </c>
      <c r="G206" s="363">
        <v>0</v>
      </c>
      <c r="H206" s="427"/>
    </row>
    <row r="207" spans="1:8">
      <c r="A207" s="40">
        <v>4</v>
      </c>
      <c r="B207" s="219" t="s">
        <v>137</v>
      </c>
      <c r="C207" s="41">
        <f>SUM(C208+C213+C238)</f>
        <v>498487</v>
      </c>
      <c r="D207" s="41">
        <f>SUM(D208+D213+D238)</f>
        <v>1654525</v>
      </c>
      <c r="E207" s="41">
        <f>SUM(E208+E213+E238)</f>
        <v>1655072.2900000003</v>
      </c>
      <c r="F207" s="363">
        <f t="shared" si="13"/>
        <v>332.01914794167158</v>
      </c>
      <c r="G207" s="363">
        <f t="shared" si="14"/>
        <v>100.03307837596896</v>
      </c>
      <c r="H207" s="427"/>
    </row>
    <row r="208" spans="1:8">
      <c r="A208" s="68">
        <v>41</v>
      </c>
      <c r="B208" s="215" t="s">
        <v>138</v>
      </c>
      <c r="C208" s="70">
        <f>SUM(C209+C211)</f>
        <v>119623</v>
      </c>
      <c r="D208" s="70">
        <f>SUM(D209+D211)</f>
        <v>98500</v>
      </c>
      <c r="E208" s="70">
        <f>SUM(E209+E211)</f>
        <v>98403.07</v>
      </c>
      <c r="F208" s="363">
        <f t="shared" si="13"/>
        <v>82.260994959163384</v>
      </c>
      <c r="G208" s="363">
        <f t="shared" si="14"/>
        <v>99.901593908629451</v>
      </c>
      <c r="H208" s="427"/>
    </row>
    <row r="209" spans="1:9">
      <c r="A209" s="48">
        <v>411</v>
      </c>
      <c r="B209" s="220" t="s">
        <v>139</v>
      </c>
      <c r="C209" s="39">
        <f>SUM(C210)</f>
        <v>0</v>
      </c>
      <c r="D209" s="39">
        <f>SUM(D210)</f>
        <v>0</v>
      </c>
      <c r="E209" s="39">
        <f>SUM(E210)</f>
        <v>0</v>
      </c>
      <c r="F209" s="363">
        <v>0</v>
      </c>
      <c r="G209" s="363">
        <v>0</v>
      </c>
      <c r="H209" s="427"/>
    </row>
    <row r="210" spans="1:9">
      <c r="A210" s="7">
        <v>4111</v>
      </c>
      <c r="B210" s="221" t="s">
        <v>59</v>
      </c>
      <c r="C210" s="83">
        <v>0</v>
      </c>
      <c r="D210" s="8">
        <v>0</v>
      </c>
      <c r="E210" s="13">
        <v>0</v>
      </c>
      <c r="F210" s="363">
        <v>0</v>
      </c>
      <c r="G210" s="363">
        <v>0</v>
      </c>
      <c r="H210" s="427"/>
    </row>
    <row r="211" spans="1:9">
      <c r="A211" s="300">
        <v>412</v>
      </c>
      <c r="B211" s="387" t="s">
        <v>140</v>
      </c>
      <c r="C211" s="302">
        <f>SUM(C212)</f>
        <v>119623</v>
      </c>
      <c r="D211" s="302">
        <f>SUM(D212)</f>
        <v>98500</v>
      </c>
      <c r="E211" s="302">
        <f>SUM(E212)</f>
        <v>98403.07</v>
      </c>
      <c r="F211" s="363">
        <f t="shared" si="13"/>
        <v>82.260994959163384</v>
      </c>
      <c r="G211" s="363">
        <f t="shared" si="14"/>
        <v>99.901593908629451</v>
      </c>
      <c r="H211" s="427"/>
    </row>
    <row r="212" spans="1:9">
      <c r="A212" s="386">
        <v>41241</v>
      </c>
      <c r="B212" s="291" t="s">
        <v>549</v>
      </c>
      <c r="C212" s="207">
        <v>119623</v>
      </c>
      <c r="D212" s="207">
        <v>98500</v>
      </c>
      <c r="E212" s="207">
        <v>98403.07</v>
      </c>
      <c r="F212" s="363">
        <f t="shared" si="13"/>
        <v>82.260994959163384</v>
      </c>
      <c r="G212" s="363">
        <f t="shared" si="14"/>
        <v>99.901593908629451</v>
      </c>
      <c r="H212" s="427"/>
    </row>
    <row r="213" spans="1:9">
      <c r="A213" s="68">
        <v>42</v>
      </c>
      <c r="B213" s="215" t="s">
        <v>141</v>
      </c>
      <c r="C213" s="70">
        <f>SUM(C214+C228+C232+C234)</f>
        <v>378864</v>
      </c>
      <c r="D213" s="70">
        <f>SUM(D214+D228+D232+D234)</f>
        <v>1556025</v>
      </c>
      <c r="E213" s="70">
        <f>SUM(E214+E228+E232+E234)</f>
        <v>1556669.2200000002</v>
      </c>
      <c r="F213" s="363">
        <f t="shared" si="13"/>
        <v>410.87810401621692</v>
      </c>
      <c r="G213" s="363">
        <f t="shared" si="14"/>
        <v>100.04140164843112</v>
      </c>
      <c r="H213" s="427"/>
    </row>
    <row r="214" spans="1:9">
      <c r="A214" s="32">
        <v>421</v>
      </c>
      <c r="B214" s="33" t="s">
        <v>142</v>
      </c>
      <c r="C214" s="34">
        <f>SUM(C215:C221)</f>
        <v>150165</v>
      </c>
      <c r="D214" s="34">
        <f>SUM(D215:D221)</f>
        <v>1397125</v>
      </c>
      <c r="E214" s="34">
        <f>SUM(E215:E221)</f>
        <v>1398303.1700000002</v>
      </c>
      <c r="F214" s="363">
        <f t="shared" si="13"/>
        <v>931.17781773382615</v>
      </c>
      <c r="G214" s="363">
        <f t="shared" si="14"/>
        <v>100.08432817392861</v>
      </c>
      <c r="H214" s="427"/>
      <c r="I214" s="326"/>
    </row>
    <row r="215" spans="1:9">
      <c r="A215" s="14">
        <v>4212</v>
      </c>
      <c r="B215" s="221" t="s">
        <v>143</v>
      </c>
      <c r="C215" s="83">
        <v>28292</v>
      </c>
      <c r="D215" s="13">
        <v>45000</v>
      </c>
      <c r="E215" s="13">
        <v>45377.599999999999</v>
      </c>
      <c r="F215" s="363">
        <f t="shared" si="13"/>
        <v>160.39021631556622</v>
      </c>
      <c r="G215" s="363">
        <f t="shared" si="14"/>
        <v>100.83911111111109</v>
      </c>
      <c r="H215" s="427"/>
    </row>
    <row r="216" spans="1:9">
      <c r="A216" s="14">
        <v>4213101</v>
      </c>
      <c r="B216" s="221" t="s">
        <v>605</v>
      </c>
      <c r="C216" s="83">
        <v>10000</v>
      </c>
      <c r="D216" s="13">
        <v>358555</v>
      </c>
      <c r="E216" s="13">
        <v>358552.9</v>
      </c>
      <c r="F216" s="363">
        <f t="shared" si="13"/>
        <v>3585.5290000000005</v>
      </c>
      <c r="G216" s="363">
        <f t="shared" si="14"/>
        <v>99.999414315795349</v>
      </c>
      <c r="H216" s="427"/>
    </row>
    <row r="217" spans="1:9">
      <c r="A217" s="14">
        <v>4213105</v>
      </c>
      <c r="B217" s="221" t="s">
        <v>685</v>
      </c>
      <c r="C217" s="83">
        <v>0</v>
      </c>
      <c r="D217" s="13">
        <v>452300</v>
      </c>
      <c r="E217" s="13">
        <v>452290.39</v>
      </c>
      <c r="F217" s="363">
        <v>0</v>
      </c>
      <c r="G217" s="363">
        <f t="shared" si="14"/>
        <v>99.997875304001766</v>
      </c>
      <c r="H217" s="427"/>
    </row>
    <row r="218" spans="1:9">
      <c r="A218" s="14">
        <v>4213102</v>
      </c>
      <c r="B218" s="221" t="s">
        <v>686</v>
      </c>
      <c r="C218" s="83">
        <v>0</v>
      </c>
      <c r="D218" s="13">
        <v>72000</v>
      </c>
      <c r="E218" s="13">
        <v>71984.240000000005</v>
      </c>
      <c r="F218" s="363">
        <v>0</v>
      </c>
      <c r="G218" s="363">
        <f t="shared" si="14"/>
        <v>99.978111111111119</v>
      </c>
      <c r="H218" s="427"/>
    </row>
    <row r="219" spans="1:9">
      <c r="A219" s="14">
        <v>4213104</v>
      </c>
      <c r="B219" s="221" t="s">
        <v>687</v>
      </c>
      <c r="C219" s="83">
        <v>0</v>
      </c>
      <c r="D219" s="13">
        <v>98100</v>
      </c>
      <c r="E219" s="13">
        <v>98070.68</v>
      </c>
      <c r="F219" s="363">
        <v>0</v>
      </c>
      <c r="G219" s="363">
        <f t="shared" si="14"/>
        <v>99.970112130479095</v>
      </c>
      <c r="H219" s="427"/>
    </row>
    <row r="220" spans="1:9">
      <c r="A220" s="14">
        <v>4213103</v>
      </c>
      <c r="B220" s="221" t="s">
        <v>688</v>
      </c>
      <c r="C220" s="83">
        <v>0</v>
      </c>
      <c r="D220" s="13">
        <v>38600</v>
      </c>
      <c r="E220" s="13">
        <v>39514.86</v>
      </c>
      <c r="F220" s="363">
        <v>0</v>
      </c>
      <c r="G220" s="363">
        <f t="shared" si="14"/>
        <v>102.37010362694301</v>
      </c>
      <c r="H220" s="427"/>
    </row>
    <row r="221" spans="1:9">
      <c r="A221" s="404">
        <v>4214</v>
      </c>
      <c r="B221" s="405" t="s">
        <v>144</v>
      </c>
      <c r="C221" s="406">
        <f>SUM(C222:C227)</f>
        <v>111873</v>
      </c>
      <c r="D221" s="406">
        <f>SUM(D222:D227)</f>
        <v>332570</v>
      </c>
      <c r="E221" s="406">
        <f>SUM(E222:E227)</f>
        <v>332512.5</v>
      </c>
      <c r="F221" s="363">
        <f t="shared" si="13"/>
        <v>297.22319058217801</v>
      </c>
      <c r="G221" s="363">
        <f t="shared" si="14"/>
        <v>99.982710406831643</v>
      </c>
      <c r="H221" s="427"/>
    </row>
    <row r="222" spans="1:9">
      <c r="A222" s="11">
        <v>42145</v>
      </c>
      <c r="B222" s="12" t="s">
        <v>548</v>
      </c>
      <c r="C222" s="314">
        <v>187</v>
      </c>
      <c r="D222" s="13">
        <v>200</v>
      </c>
      <c r="E222" s="13">
        <v>200</v>
      </c>
      <c r="F222" s="363">
        <f t="shared" si="13"/>
        <v>106.95187165775401</v>
      </c>
      <c r="G222" s="363">
        <f t="shared" si="14"/>
        <v>100</v>
      </c>
      <c r="H222" s="427"/>
      <c r="I222" s="326"/>
    </row>
    <row r="223" spans="1:9">
      <c r="A223" s="11">
        <v>4214901</v>
      </c>
      <c r="B223" s="12" t="s">
        <v>608</v>
      </c>
      <c r="C223" s="314">
        <v>30386</v>
      </c>
      <c r="D223" s="13">
        <v>10500</v>
      </c>
      <c r="E223" s="13">
        <v>10500</v>
      </c>
      <c r="F223" s="363">
        <f t="shared" si="13"/>
        <v>34.55538734943724</v>
      </c>
      <c r="G223" s="363">
        <f t="shared" si="14"/>
        <v>100</v>
      </c>
      <c r="H223" s="427"/>
    </row>
    <row r="224" spans="1:9">
      <c r="A224" s="11">
        <v>4214902</v>
      </c>
      <c r="B224" s="12" t="s">
        <v>145</v>
      </c>
      <c r="C224" s="314">
        <v>15988</v>
      </c>
      <c r="D224" s="13">
        <v>0</v>
      </c>
      <c r="E224" s="13">
        <v>0</v>
      </c>
      <c r="F224" s="363">
        <f t="shared" si="13"/>
        <v>0</v>
      </c>
      <c r="G224" s="363">
        <v>0</v>
      </c>
      <c r="H224" s="427"/>
    </row>
    <row r="225" spans="1:8">
      <c r="A225" s="11">
        <v>4214908</v>
      </c>
      <c r="B225" s="12" t="s">
        <v>146</v>
      </c>
      <c r="C225" s="314">
        <v>0</v>
      </c>
      <c r="D225" s="13">
        <v>310000</v>
      </c>
      <c r="E225" s="13">
        <v>309937.5</v>
      </c>
      <c r="F225" s="363">
        <v>0</v>
      </c>
      <c r="G225" s="363">
        <f t="shared" si="14"/>
        <v>99.979838709677409</v>
      </c>
      <c r="H225" s="427"/>
    </row>
    <row r="226" spans="1:8">
      <c r="A226" s="11">
        <v>4214910</v>
      </c>
      <c r="B226" s="12" t="s">
        <v>509</v>
      </c>
      <c r="C226" s="314">
        <v>65312</v>
      </c>
      <c r="D226" s="13">
        <v>0</v>
      </c>
      <c r="E226" s="13">
        <v>0</v>
      </c>
      <c r="F226" s="363">
        <f t="shared" si="13"/>
        <v>0</v>
      </c>
      <c r="G226" s="363">
        <v>0</v>
      </c>
      <c r="H226" s="427"/>
    </row>
    <row r="227" spans="1:8">
      <c r="A227" s="11">
        <v>4214909</v>
      </c>
      <c r="B227" s="12" t="s">
        <v>689</v>
      </c>
      <c r="C227" s="314">
        <v>0</v>
      </c>
      <c r="D227" s="13">
        <v>11870</v>
      </c>
      <c r="E227" s="13">
        <v>11875</v>
      </c>
      <c r="F227" s="363">
        <v>0</v>
      </c>
      <c r="G227" s="363">
        <f t="shared" si="14"/>
        <v>100.04212299915753</v>
      </c>
      <c r="H227" s="427"/>
    </row>
    <row r="228" spans="1:8">
      <c r="A228" s="47">
        <v>422</v>
      </c>
      <c r="B228" s="33" t="s">
        <v>147</v>
      </c>
      <c r="C228" s="34">
        <f>SUM(C229:C231)</f>
        <v>127937</v>
      </c>
      <c r="D228" s="34">
        <f>SUM(D229:D231)</f>
        <v>91500</v>
      </c>
      <c r="E228" s="34">
        <f>SUM(E229:E231)</f>
        <v>91497.97</v>
      </c>
      <c r="F228" s="363">
        <f t="shared" si="13"/>
        <v>71.517989322869852</v>
      </c>
      <c r="G228" s="363">
        <f t="shared" si="14"/>
        <v>99.997781420765037</v>
      </c>
      <c r="H228" s="427"/>
    </row>
    <row r="229" spans="1:8" s="452" customFormat="1">
      <c r="A229" s="448">
        <v>422</v>
      </c>
      <c r="B229" s="449" t="s">
        <v>690</v>
      </c>
      <c r="C229" s="450">
        <v>0</v>
      </c>
      <c r="D229" s="450">
        <v>3400</v>
      </c>
      <c r="E229" s="450">
        <v>3402.72</v>
      </c>
      <c r="F229" s="363">
        <v>0</v>
      </c>
      <c r="G229" s="363">
        <f t="shared" si="14"/>
        <v>100.07999999999998</v>
      </c>
      <c r="H229" s="451"/>
    </row>
    <row r="230" spans="1:8">
      <c r="A230" s="14">
        <v>4221</v>
      </c>
      <c r="B230" s="12" t="s">
        <v>148</v>
      </c>
      <c r="C230" s="507">
        <v>2437</v>
      </c>
      <c r="D230" s="13">
        <v>28100</v>
      </c>
      <c r="E230" s="13">
        <v>28085</v>
      </c>
      <c r="F230" s="363">
        <f t="shared" si="13"/>
        <v>1152.4415264669676</v>
      </c>
      <c r="G230" s="363">
        <f t="shared" si="14"/>
        <v>99.94661921708186</v>
      </c>
      <c r="H230" s="427"/>
    </row>
    <row r="231" spans="1:8">
      <c r="A231" s="14">
        <v>4227</v>
      </c>
      <c r="B231" s="12" t="s">
        <v>149</v>
      </c>
      <c r="C231" s="314">
        <v>125500</v>
      </c>
      <c r="D231" s="13">
        <v>60000</v>
      </c>
      <c r="E231" s="13">
        <v>60010.25</v>
      </c>
      <c r="F231" s="363">
        <f t="shared" si="13"/>
        <v>47.816932270916332</v>
      </c>
      <c r="G231" s="363">
        <f t="shared" si="14"/>
        <v>100.01708333333332</v>
      </c>
      <c r="H231" s="427"/>
    </row>
    <row r="232" spans="1:8">
      <c r="A232" s="47">
        <v>424</v>
      </c>
      <c r="B232" s="33" t="s">
        <v>609</v>
      </c>
      <c r="C232" s="34">
        <f>SUM(C233)</f>
        <v>20612</v>
      </c>
      <c r="D232" s="34">
        <f>SUM(D233)</f>
        <v>18000</v>
      </c>
      <c r="E232" s="34">
        <f>SUM(E233)</f>
        <v>17468.5</v>
      </c>
      <c r="F232" s="363">
        <v>0</v>
      </c>
      <c r="G232" s="363">
        <f t="shared" si="14"/>
        <v>97.047222222222217</v>
      </c>
      <c r="H232" s="427"/>
    </row>
    <row r="233" spans="1:8">
      <c r="A233" s="14">
        <v>4241</v>
      </c>
      <c r="B233" s="12" t="s">
        <v>281</v>
      </c>
      <c r="C233" s="507">
        <v>20612</v>
      </c>
      <c r="D233" s="13">
        <v>18000</v>
      </c>
      <c r="E233" s="13">
        <v>17468.5</v>
      </c>
      <c r="F233" s="363">
        <v>0</v>
      </c>
      <c r="G233" s="363">
        <f t="shared" si="14"/>
        <v>97.047222222222217</v>
      </c>
      <c r="H233" s="427"/>
    </row>
    <row r="234" spans="1:8">
      <c r="A234" s="384">
        <v>426</v>
      </c>
      <c r="B234" s="387" t="s">
        <v>151</v>
      </c>
      <c r="C234" s="302">
        <f>SUM(C235:C237)</f>
        <v>80150</v>
      </c>
      <c r="D234" s="302">
        <f t="shared" ref="D234:E234" si="15">SUM(D235:D237)</f>
        <v>49400</v>
      </c>
      <c r="E234" s="302">
        <f t="shared" si="15"/>
        <v>49399.58</v>
      </c>
      <c r="F234" s="363">
        <f t="shared" si="13"/>
        <v>61.633911416094818</v>
      </c>
      <c r="G234" s="363">
        <f t="shared" si="14"/>
        <v>99.999149797570851</v>
      </c>
      <c r="H234" s="427"/>
    </row>
    <row r="235" spans="1:8" s="399" customFormat="1">
      <c r="A235" s="206">
        <v>42637</v>
      </c>
      <c r="B235" s="291" t="s">
        <v>550</v>
      </c>
      <c r="C235" s="207">
        <v>80150</v>
      </c>
      <c r="D235" s="207">
        <v>0</v>
      </c>
      <c r="E235" s="207">
        <v>0</v>
      </c>
      <c r="F235" s="363">
        <f t="shared" si="13"/>
        <v>0</v>
      </c>
      <c r="G235" s="363">
        <v>0</v>
      </c>
      <c r="H235" s="430"/>
    </row>
    <row r="236" spans="1:8" s="399" customFormat="1">
      <c r="A236" s="206">
        <v>4264101</v>
      </c>
      <c r="B236" s="291" t="s">
        <v>691</v>
      </c>
      <c r="C236" s="207">
        <v>0</v>
      </c>
      <c r="D236" s="207">
        <v>7400</v>
      </c>
      <c r="E236" s="207">
        <v>7399.58</v>
      </c>
      <c r="F236" s="363">
        <v>0</v>
      </c>
      <c r="G236" s="363">
        <f t="shared" si="14"/>
        <v>99.994324324324324</v>
      </c>
      <c r="H236" s="430"/>
    </row>
    <row r="237" spans="1:8" s="399" customFormat="1">
      <c r="A237" s="206">
        <v>4264102</v>
      </c>
      <c r="B237" s="291" t="s">
        <v>692</v>
      </c>
      <c r="C237" s="207">
        <v>0</v>
      </c>
      <c r="D237" s="207">
        <v>42000</v>
      </c>
      <c r="E237" s="207">
        <v>42000</v>
      </c>
      <c r="F237" s="363">
        <v>0</v>
      </c>
      <c r="G237" s="363">
        <f t="shared" ref="G237:G247" si="16">E237/D237*100</f>
        <v>100</v>
      </c>
      <c r="H237" s="430"/>
    </row>
    <row r="238" spans="1:8">
      <c r="A238" s="68">
        <v>45</v>
      </c>
      <c r="B238" s="215" t="s">
        <v>152</v>
      </c>
      <c r="C238" s="70">
        <f t="shared" ref="C238:E239" si="17">SUM(C239)</f>
        <v>0</v>
      </c>
      <c r="D238" s="70">
        <f t="shared" si="17"/>
        <v>0</v>
      </c>
      <c r="E238" s="70">
        <f t="shared" si="17"/>
        <v>0</v>
      </c>
      <c r="F238" s="363">
        <v>0</v>
      </c>
      <c r="G238" s="363">
        <v>0</v>
      </c>
      <c r="H238" s="427"/>
    </row>
    <row r="239" spans="1:8">
      <c r="A239" s="49">
        <v>451</v>
      </c>
      <c r="B239" s="33" t="s">
        <v>153</v>
      </c>
      <c r="C239" s="29">
        <f t="shared" si="17"/>
        <v>0</v>
      </c>
      <c r="D239" s="29">
        <f t="shared" si="17"/>
        <v>0</v>
      </c>
      <c r="E239" s="29">
        <f t="shared" si="17"/>
        <v>0</v>
      </c>
      <c r="F239" s="363">
        <v>0</v>
      </c>
      <c r="G239" s="363">
        <v>0</v>
      </c>
      <c r="H239" s="427"/>
    </row>
    <row r="240" spans="1:8">
      <c r="A240" s="7">
        <v>4511</v>
      </c>
      <c r="B240" s="12" t="s">
        <v>154</v>
      </c>
      <c r="C240" s="8">
        <v>0</v>
      </c>
      <c r="D240" s="8">
        <v>0</v>
      </c>
      <c r="E240" s="13">
        <v>0</v>
      </c>
      <c r="F240" s="363">
        <v>0</v>
      </c>
      <c r="G240" s="363">
        <v>0</v>
      </c>
      <c r="H240" s="427"/>
    </row>
    <row r="241" spans="1:8">
      <c r="A241" s="40">
        <v>5</v>
      </c>
      <c r="B241" s="219" t="s">
        <v>155</v>
      </c>
      <c r="C241" s="41">
        <f>SUM(C242)</f>
        <v>0</v>
      </c>
      <c r="D241" s="41">
        <f t="shared" ref="D241:E243" si="18">SUM(D242)</f>
        <v>0</v>
      </c>
      <c r="E241" s="41">
        <f t="shared" si="18"/>
        <v>0</v>
      </c>
      <c r="F241" s="363">
        <v>0</v>
      </c>
      <c r="G241" s="363">
        <v>0</v>
      </c>
      <c r="H241" s="427"/>
    </row>
    <row r="242" spans="1:8">
      <c r="A242" s="68">
        <v>54</v>
      </c>
      <c r="B242" s="215" t="s">
        <v>156</v>
      </c>
      <c r="C242" s="70">
        <f>SUM(C243)</f>
        <v>0</v>
      </c>
      <c r="D242" s="70">
        <f t="shared" si="18"/>
        <v>0</v>
      </c>
      <c r="E242" s="70">
        <f t="shared" si="18"/>
        <v>0</v>
      </c>
      <c r="F242" s="363">
        <v>0</v>
      </c>
      <c r="G242" s="363">
        <v>0</v>
      </c>
      <c r="H242" s="427"/>
    </row>
    <row r="243" spans="1:8">
      <c r="A243" s="48">
        <v>542</v>
      </c>
      <c r="B243" s="220" t="s">
        <v>156</v>
      </c>
      <c r="C243" s="39">
        <f>SUM(C244)</f>
        <v>0</v>
      </c>
      <c r="D243" s="39">
        <f t="shared" si="18"/>
        <v>0</v>
      </c>
      <c r="E243" s="39">
        <f t="shared" si="18"/>
        <v>0</v>
      </c>
      <c r="F243" s="363">
        <v>0</v>
      </c>
      <c r="G243" s="363">
        <v>0</v>
      </c>
      <c r="H243" s="427"/>
    </row>
    <row r="244" spans="1:8">
      <c r="A244" s="7">
        <v>542</v>
      </c>
      <c r="B244" s="221" t="s">
        <v>157</v>
      </c>
      <c r="C244" s="83">
        <v>0</v>
      </c>
      <c r="D244" s="8">
        <v>0</v>
      </c>
      <c r="E244" s="13">
        <v>0</v>
      </c>
      <c r="F244" s="363">
        <v>0</v>
      </c>
      <c r="G244" s="363">
        <v>0</v>
      </c>
      <c r="H244" s="427"/>
    </row>
    <row r="245" spans="1:8">
      <c r="A245" s="119">
        <v>9</v>
      </c>
      <c r="B245" s="223" t="s">
        <v>208</v>
      </c>
      <c r="C245" s="123">
        <f t="shared" ref="C245:E246" si="19">SUM(C246)</f>
        <v>435970</v>
      </c>
      <c r="D245" s="123">
        <f t="shared" si="19"/>
        <v>300000</v>
      </c>
      <c r="E245" s="123">
        <f t="shared" si="19"/>
        <v>0</v>
      </c>
      <c r="F245" s="363">
        <f t="shared" ref="F245:F247" si="20">E245/C245*100</f>
        <v>0</v>
      </c>
      <c r="G245" s="363">
        <f t="shared" si="16"/>
        <v>0</v>
      </c>
      <c r="H245" s="409"/>
    </row>
    <row r="246" spans="1:8">
      <c r="A246" s="121">
        <v>92</v>
      </c>
      <c r="B246" s="224" t="s">
        <v>462</v>
      </c>
      <c r="C246" s="122">
        <f t="shared" si="19"/>
        <v>435970</v>
      </c>
      <c r="D246" s="122">
        <f t="shared" si="19"/>
        <v>300000</v>
      </c>
      <c r="E246" s="122">
        <f t="shared" si="19"/>
        <v>0</v>
      </c>
      <c r="F246" s="363">
        <f t="shared" si="20"/>
        <v>0</v>
      </c>
      <c r="G246" s="363">
        <f t="shared" si="16"/>
        <v>0</v>
      </c>
      <c r="H246" s="409"/>
    </row>
    <row r="247" spans="1:8">
      <c r="A247" s="116">
        <v>9221</v>
      </c>
      <c r="B247" s="225" t="s">
        <v>551</v>
      </c>
      <c r="C247" s="94">
        <v>435970</v>
      </c>
      <c r="D247" s="136">
        <v>300000</v>
      </c>
      <c r="E247" s="94">
        <v>0</v>
      </c>
      <c r="F247" s="363">
        <f t="shared" si="20"/>
        <v>0</v>
      </c>
      <c r="G247" s="363">
        <f t="shared" si="16"/>
        <v>0</v>
      </c>
      <c r="H247" s="409"/>
    </row>
    <row r="248" spans="1:8">
      <c r="A248" s="477" t="s">
        <v>158</v>
      </c>
      <c r="B248" s="477"/>
      <c r="C248" s="477"/>
      <c r="D248" s="477"/>
      <c r="E248" s="477"/>
      <c r="F248" s="477"/>
      <c r="G248" s="477"/>
      <c r="H248" s="420"/>
    </row>
    <row r="249" spans="1:8" ht="16.5" thickBot="1">
      <c r="A249" s="475" t="s">
        <v>159</v>
      </c>
      <c r="B249" s="475"/>
      <c r="C249" s="475"/>
      <c r="D249" s="475"/>
      <c r="E249" s="475"/>
      <c r="F249" s="475"/>
      <c r="G249" s="475"/>
      <c r="H249" s="431"/>
    </row>
    <row r="250" spans="1:8" ht="23.25" thickBot="1">
      <c r="A250" s="62" t="s">
        <v>160</v>
      </c>
      <c r="B250" s="106"/>
      <c r="C250" s="105"/>
      <c r="D250" s="42"/>
      <c r="E250" s="42"/>
      <c r="F250" s="357"/>
      <c r="G250" s="357"/>
      <c r="H250" s="424"/>
    </row>
    <row r="251" spans="1:8" ht="19.5" thickBot="1">
      <c r="A251" s="63" t="s">
        <v>161</v>
      </c>
      <c r="B251" s="107"/>
      <c r="C251" s="400">
        <f>SUM(C254)</f>
        <v>0</v>
      </c>
      <c r="D251" s="108">
        <f>SUM(D254)</f>
        <v>0</v>
      </c>
      <c r="E251" s="108">
        <f>SUM(E254)</f>
        <v>0</v>
      </c>
      <c r="F251" s="359">
        <v>0</v>
      </c>
      <c r="G251" s="360">
        <v>0</v>
      </c>
      <c r="H251" s="425"/>
    </row>
    <row r="252" spans="1:8" ht="15.75" thickBot="1">
      <c r="A252" s="2"/>
      <c r="B252" s="1"/>
      <c r="C252" s="1"/>
      <c r="D252" s="1"/>
      <c r="E252" s="1"/>
      <c r="F252" s="361"/>
      <c r="G252" s="361"/>
      <c r="H252" s="361"/>
    </row>
    <row r="253" spans="1:8" ht="72.75" thickBot="1">
      <c r="A253" s="56" t="s">
        <v>20</v>
      </c>
      <c r="B253" s="57" t="s">
        <v>21</v>
      </c>
      <c r="C253" s="202" t="s">
        <v>647</v>
      </c>
      <c r="D253" s="202" t="s">
        <v>654</v>
      </c>
      <c r="E253" s="91" t="s">
        <v>649</v>
      </c>
      <c r="F253" s="362" t="s">
        <v>652</v>
      </c>
      <c r="G253" s="362" t="s">
        <v>545</v>
      </c>
      <c r="H253" s="426"/>
    </row>
    <row r="254" spans="1:8" ht="21" customHeight="1" thickTop="1">
      <c r="A254" s="60">
        <v>8</v>
      </c>
      <c r="B254" s="296" t="s">
        <v>162</v>
      </c>
      <c r="C254" s="41">
        <f>SUM(C255)</f>
        <v>0</v>
      </c>
      <c r="D254" s="41">
        <f t="shared" ref="D254:E256" si="21">SUM(D255)</f>
        <v>0</v>
      </c>
      <c r="E254" s="41">
        <f t="shared" si="21"/>
        <v>0</v>
      </c>
      <c r="F254" s="365">
        <v>0</v>
      </c>
      <c r="G254" s="365">
        <v>0</v>
      </c>
      <c r="H254" s="427"/>
    </row>
    <row r="255" spans="1:8">
      <c r="A255" s="68">
        <v>84</v>
      </c>
      <c r="B255" s="69"/>
      <c r="C255" s="70">
        <f>SUM(C256)</f>
        <v>0</v>
      </c>
      <c r="D255" s="70">
        <f t="shared" si="21"/>
        <v>0</v>
      </c>
      <c r="E255" s="70">
        <f t="shared" si="21"/>
        <v>0</v>
      </c>
      <c r="F255" s="365">
        <v>0</v>
      </c>
      <c r="G255" s="365">
        <v>0</v>
      </c>
      <c r="H255" s="427"/>
    </row>
    <row r="256" spans="1:8">
      <c r="A256" s="36">
        <v>844</v>
      </c>
      <c r="B256" s="37" t="s">
        <v>163</v>
      </c>
      <c r="C256" s="38">
        <f>SUM(C257)</f>
        <v>0</v>
      </c>
      <c r="D256" s="38">
        <f t="shared" si="21"/>
        <v>0</v>
      </c>
      <c r="E256" s="38">
        <f t="shared" si="21"/>
        <v>0</v>
      </c>
      <c r="F256" s="365">
        <v>0</v>
      </c>
      <c r="G256" s="365">
        <v>0</v>
      </c>
      <c r="H256" s="427"/>
    </row>
    <row r="257" spans="1:8">
      <c r="A257" s="11">
        <v>8443</v>
      </c>
      <c r="B257" s="12" t="s">
        <v>164</v>
      </c>
      <c r="C257" s="13">
        <v>0</v>
      </c>
      <c r="D257" s="13">
        <v>0</v>
      </c>
      <c r="E257" s="13">
        <v>0</v>
      </c>
      <c r="F257" s="365">
        <v>0</v>
      </c>
      <c r="G257" s="365">
        <v>0</v>
      </c>
      <c r="H257" s="427"/>
    </row>
    <row r="258" spans="1:8" ht="15.75" thickBot="1">
      <c r="A258" s="5"/>
      <c r="B258" s="3"/>
      <c r="C258" s="3"/>
      <c r="D258" s="4"/>
      <c r="E258" s="4"/>
      <c r="F258" s="364"/>
      <c r="G258" s="364"/>
      <c r="H258" s="364"/>
    </row>
    <row r="259" spans="1:8" ht="23.25" thickBot="1">
      <c r="A259" s="62" t="s">
        <v>165</v>
      </c>
      <c r="B259" s="106"/>
      <c r="C259" s="105"/>
      <c r="D259" s="42"/>
      <c r="E259" s="42"/>
      <c r="F259" s="357"/>
      <c r="G259" s="357"/>
      <c r="H259" s="424"/>
    </row>
    <row r="260" spans="1:8" ht="19.5" thickBot="1">
      <c r="A260" s="63" t="s">
        <v>166</v>
      </c>
      <c r="B260" s="107"/>
      <c r="C260" s="109">
        <f>SUM(C263)</f>
        <v>0</v>
      </c>
      <c r="D260" s="108">
        <f>SUM(D263)</f>
        <v>0</v>
      </c>
      <c r="E260" s="108">
        <f>SUM(E263)</f>
        <v>0</v>
      </c>
      <c r="F260" s="359">
        <v>0</v>
      </c>
      <c r="G260" s="360">
        <v>0</v>
      </c>
      <c r="H260" s="425"/>
    </row>
    <row r="261" spans="1:8" ht="15.75" thickBot="1">
      <c r="A261" s="2"/>
      <c r="B261" s="1"/>
      <c r="C261" s="1"/>
      <c r="D261" s="1"/>
      <c r="E261" s="1"/>
      <c r="F261" s="361"/>
      <c r="G261" s="361"/>
      <c r="H261" s="361"/>
    </row>
    <row r="262" spans="1:8" ht="74.25" customHeight="1" thickBot="1">
      <c r="A262" s="56" t="s">
        <v>20</v>
      </c>
      <c r="B262" s="57" t="s">
        <v>21</v>
      </c>
      <c r="C262" s="202" t="s">
        <v>647</v>
      </c>
      <c r="D262" s="202" t="s">
        <v>654</v>
      </c>
      <c r="E262" s="91" t="s">
        <v>649</v>
      </c>
      <c r="F262" s="362" t="s">
        <v>652</v>
      </c>
      <c r="G262" s="362" t="s">
        <v>545</v>
      </c>
      <c r="H262" s="426"/>
    </row>
    <row r="263" spans="1:8" ht="15.75" thickTop="1">
      <c r="A263" s="44">
        <v>5</v>
      </c>
      <c r="B263" s="45" t="s">
        <v>167</v>
      </c>
      <c r="C263" s="46">
        <f>SUM(C264)</f>
        <v>0</v>
      </c>
      <c r="D263" s="46">
        <f t="shared" ref="D263:E265" si="22">SUM(D264)</f>
        <v>0</v>
      </c>
      <c r="E263" s="46">
        <f t="shared" si="22"/>
        <v>0</v>
      </c>
      <c r="F263" s="366">
        <v>0</v>
      </c>
      <c r="G263" s="366">
        <v>0</v>
      </c>
      <c r="H263" s="364"/>
    </row>
    <row r="264" spans="1:8">
      <c r="A264" s="65">
        <v>54</v>
      </c>
      <c r="B264" s="66" t="s">
        <v>168</v>
      </c>
      <c r="C264" s="67">
        <f>SUM(C265)</f>
        <v>0</v>
      </c>
      <c r="D264" s="67">
        <f t="shared" si="22"/>
        <v>0</v>
      </c>
      <c r="E264" s="67">
        <f t="shared" si="22"/>
        <v>0</v>
      </c>
      <c r="F264" s="366">
        <v>0</v>
      </c>
      <c r="G264" s="366">
        <v>0</v>
      </c>
      <c r="H264" s="364"/>
    </row>
    <row r="265" spans="1:8">
      <c r="A265" s="50">
        <v>542</v>
      </c>
      <c r="B265" s="51" t="s">
        <v>156</v>
      </c>
      <c r="C265" s="52">
        <f>SUM(C266)</f>
        <v>0</v>
      </c>
      <c r="D265" s="52">
        <f t="shared" si="22"/>
        <v>0</v>
      </c>
      <c r="E265" s="52">
        <f t="shared" si="22"/>
        <v>0</v>
      </c>
      <c r="F265" s="366">
        <v>0</v>
      </c>
      <c r="G265" s="366">
        <v>0</v>
      </c>
      <c r="H265" s="364"/>
    </row>
    <row r="266" spans="1:8">
      <c r="A266" s="17">
        <v>5421</v>
      </c>
      <c r="B266" s="16" t="s">
        <v>156</v>
      </c>
      <c r="C266" s="18">
        <v>0</v>
      </c>
      <c r="D266" s="18">
        <v>0</v>
      </c>
      <c r="E266" s="18">
        <v>0</v>
      </c>
      <c r="F266" s="366">
        <v>0</v>
      </c>
      <c r="G266" s="366">
        <v>0</v>
      </c>
      <c r="H266" s="364"/>
    </row>
    <row r="267" spans="1:8">
      <c r="A267" s="464" t="s">
        <v>169</v>
      </c>
      <c r="B267" s="465"/>
      <c r="C267" s="465"/>
      <c r="D267" s="465"/>
      <c r="E267" s="465"/>
      <c r="F267" s="465"/>
      <c r="G267" s="465"/>
      <c r="H267" s="416"/>
    </row>
    <row r="268" spans="1:8">
      <c r="A268" s="470" t="s">
        <v>170</v>
      </c>
      <c r="B268" s="471"/>
      <c r="C268" s="471"/>
      <c r="D268" s="471"/>
      <c r="E268" s="471"/>
      <c r="F268" s="471"/>
      <c r="G268" s="471"/>
      <c r="H268" s="419"/>
    </row>
    <row r="269" spans="1:8">
      <c r="A269" s="99" t="s">
        <v>171</v>
      </c>
      <c r="B269" s="103"/>
      <c r="C269" s="103"/>
      <c r="D269" s="103"/>
      <c r="E269" s="103"/>
      <c r="F269" s="351"/>
      <c r="G269" s="351"/>
      <c r="H269" s="351"/>
    </row>
    <row r="270" spans="1:8" ht="15.75" thickBot="1">
      <c r="A270" s="99"/>
      <c r="B270" s="103"/>
      <c r="C270" s="103"/>
      <c r="D270" s="103"/>
      <c r="E270" s="103"/>
      <c r="F270" s="351"/>
      <c r="G270" s="351"/>
      <c r="H270" s="351"/>
    </row>
    <row r="271" spans="1:8" ht="15.75" thickBot="1">
      <c r="A271" s="478" t="s">
        <v>172</v>
      </c>
      <c r="B271" s="479"/>
      <c r="C271" s="111">
        <f>SUM(C274+C330+C335)</f>
        <v>3569305</v>
      </c>
      <c r="D271" s="111">
        <f>SUM(D274+D330+D335)</f>
        <v>3950000</v>
      </c>
      <c r="E271" s="111">
        <f>SUM(E274+E330+E335)</f>
        <v>3960633.9</v>
      </c>
      <c r="F271" s="367">
        <f>E271/C271*100</f>
        <v>110.96372823280723</v>
      </c>
      <c r="G271" s="368">
        <f>E271/D271*100</f>
        <v>100.26921265822783</v>
      </c>
      <c r="H271" s="364"/>
    </row>
    <row r="272" spans="1:8" ht="15.75" thickBot="1">
      <c r="A272" s="21"/>
      <c r="B272" s="104"/>
      <c r="C272" s="22"/>
      <c r="D272" s="22"/>
      <c r="E272" s="22"/>
      <c r="F272" s="364"/>
      <c r="G272" s="364"/>
      <c r="H272" s="364"/>
    </row>
    <row r="273" spans="1:10" ht="72.75" thickBot="1">
      <c r="A273" s="112" t="s">
        <v>20</v>
      </c>
      <c r="B273" s="113" t="s">
        <v>21</v>
      </c>
      <c r="C273" s="202" t="s">
        <v>647</v>
      </c>
      <c r="D273" s="202" t="s">
        <v>654</v>
      </c>
      <c r="E273" s="91" t="s">
        <v>649</v>
      </c>
      <c r="F273" s="362" t="s">
        <v>652</v>
      </c>
      <c r="G273" s="362" t="s">
        <v>704</v>
      </c>
      <c r="H273" s="426"/>
    </row>
    <row r="274" spans="1:10">
      <c r="A274" s="118">
        <v>6</v>
      </c>
      <c r="B274" s="223" t="s">
        <v>22</v>
      </c>
      <c r="C274" s="123">
        <f>SUM(C275+C286+C299+C313+C321+C328)</f>
        <v>3392145</v>
      </c>
      <c r="D274" s="123">
        <f>SUM(D275+D286+D299+D313+D321+D328)</f>
        <v>3808900</v>
      </c>
      <c r="E274" s="123">
        <f>SUM(E275+E286+E299+E313+E321+E328)</f>
        <v>3823112.33</v>
      </c>
      <c r="F274" s="280">
        <f>E274/C274*100</f>
        <v>112.70486167307116</v>
      </c>
      <c r="G274" s="280">
        <f>E274/D274*100</f>
        <v>100.37313476331748</v>
      </c>
      <c r="H274" s="409"/>
      <c r="I274" s="373">
        <f>SUM(I275+I282+I284)</f>
        <v>514000</v>
      </c>
      <c r="J274" s="373">
        <f>SUM(J275+J282+J284)</f>
        <v>562309.19000000006</v>
      </c>
    </row>
    <row r="275" spans="1:10">
      <c r="A275" s="120">
        <v>61</v>
      </c>
      <c r="B275" s="224" t="s">
        <v>23</v>
      </c>
      <c r="C275" s="122">
        <f>SUM(C276:C285)</f>
        <v>400878</v>
      </c>
      <c r="D275" s="122">
        <f>SUM(D276:D285)</f>
        <v>514000</v>
      </c>
      <c r="E275" s="122">
        <f>SUM(E276:E285)</f>
        <v>562309.19000000006</v>
      </c>
      <c r="F275" s="280">
        <f t="shared" ref="F275:F334" si="23">E275/C275*100</f>
        <v>140.26940615349309</v>
      </c>
      <c r="G275" s="280">
        <f t="shared" ref="G275:G332" si="24">E275/D275*100</f>
        <v>109.39867509727628</v>
      </c>
      <c r="H275" s="409"/>
      <c r="I275" s="326">
        <f>SUM(D276:D281)</f>
        <v>420000</v>
      </c>
      <c r="J275" s="326">
        <f>SUM(E276:E281)</f>
        <v>469226.42000000004</v>
      </c>
    </row>
    <row r="276" spans="1:10">
      <c r="A276" s="114" t="s">
        <v>173</v>
      </c>
      <c r="B276" s="225" t="s">
        <v>174</v>
      </c>
      <c r="C276" s="18">
        <v>280445</v>
      </c>
      <c r="D276" s="318">
        <v>352000</v>
      </c>
      <c r="E276" s="18">
        <v>394991.57</v>
      </c>
      <c r="F276" s="280">
        <f t="shared" si="23"/>
        <v>140.84457558523061</v>
      </c>
      <c r="G276" s="280">
        <f t="shared" si="24"/>
        <v>112.21351420454546</v>
      </c>
      <c r="H276" s="409"/>
    </row>
    <row r="277" spans="1:10">
      <c r="A277" s="114" t="s">
        <v>175</v>
      </c>
      <c r="B277" s="225" t="s">
        <v>176</v>
      </c>
      <c r="C277" s="18">
        <v>25112</v>
      </c>
      <c r="D277" s="318">
        <v>20000</v>
      </c>
      <c r="E277" s="18">
        <v>22660.36</v>
      </c>
      <c r="F277" s="280">
        <f t="shared" si="23"/>
        <v>90.237177445046186</v>
      </c>
      <c r="G277" s="280">
        <f t="shared" si="24"/>
        <v>113.30180000000001</v>
      </c>
      <c r="H277" s="409"/>
    </row>
    <row r="278" spans="1:10">
      <c r="A278" s="115" t="s">
        <v>177</v>
      </c>
      <c r="B278" s="225" t="s">
        <v>178</v>
      </c>
      <c r="C278" s="18">
        <v>30404</v>
      </c>
      <c r="D278" s="318">
        <v>22000</v>
      </c>
      <c r="E278" s="18">
        <v>23999.360000000001</v>
      </c>
      <c r="F278" s="280">
        <f t="shared" si="23"/>
        <v>78.93487698986975</v>
      </c>
      <c r="G278" s="280">
        <f t="shared" si="24"/>
        <v>109.08800000000001</v>
      </c>
      <c r="H278" s="409"/>
    </row>
    <row r="279" spans="1:10">
      <c r="A279" s="115" t="s">
        <v>179</v>
      </c>
      <c r="B279" s="225" t="s">
        <v>180</v>
      </c>
      <c r="C279" s="18">
        <v>3979</v>
      </c>
      <c r="D279" s="318">
        <v>17000</v>
      </c>
      <c r="E279" s="18">
        <v>18154.900000000001</v>
      </c>
      <c r="F279" s="280">
        <f t="shared" si="23"/>
        <v>456.2679065091732</v>
      </c>
      <c r="G279" s="280">
        <f t="shared" si="24"/>
        <v>106.79352941176472</v>
      </c>
      <c r="H279" s="409"/>
    </row>
    <row r="280" spans="1:10">
      <c r="A280" s="115" t="s">
        <v>181</v>
      </c>
      <c r="B280" s="225" t="s">
        <v>182</v>
      </c>
      <c r="C280" s="18">
        <v>958</v>
      </c>
      <c r="D280" s="318">
        <v>5000</v>
      </c>
      <c r="E280" s="18">
        <v>5321.21</v>
      </c>
      <c r="F280" s="280">
        <f t="shared" si="23"/>
        <v>555.44989561586635</v>
      </c>
      <c r="G280" s="280">
        <f t="shared" si="24"/>
        <v>106.42419999999998</v>
      </c>
      <c r="H280" s="409"/>
    </row>
    <row r="281" spans="1:10" ht="24.75">
      <c r="A281" s="115" t="s">
        <v>183</v>
      </c>
      <c r="B281" s="297" t="s">
        <v>184</v>
      </c>
      <c r="C281" s="18">
        <v>3928</v>
      </c>
      <c r="D281" s="318">
        <v>4000</v>
      </c>
      <c r="E281" s="18">
        <v>4099.0200000000004</v>
      </c>
      <c r="F281" s="280">
        <f t="shared" si="23"/>
        <v>104.35386965376783</v>
      </c>
      <c r="G281" s="280">
        <f t="shared" si="24"/>
        <v>102.47550000000001</v>
      </c>
      <c r="H281" s="409"/>
    </row>
    <row r="282" spans="1:10">
      <c r="A282" s="116">
        <v>61315</v>
      </c>
      <c r="B282" s="225" t="s">
        <v>185</v>
      </c>
      <c r="C282" s="18">
        <v>4276</v>
      </c>
      <c r="D282" s="18">
        <v>0</v>
      </c>
      <c r="E282" s="18">
        <v>0</v>
      </c>
      <c r="F282" s="280">
        <f t="shared" si="23"/>
        <v>0</v>
      </c>
      <c r="G282" s="280">
        <v>0</v>
      </c>
      <c r="H282" s="409"/>
      <c r="I282" s="326">
        <f>SUM(D282:D283)</f>
        <v>52000</v>
      </c>
      <c r="J282" s="326">
        <f>SUM(E282:E283)</f>
        <v>51859.19</v>
      </c>
    </row>
    <row r="283" spans="1:10">
      <c r="A283" s="116">
        <v>61341</v>
      </c>
      <c r="B283" s="225" t="s">
        <v>186</v>
      </c>
      <c r="C283" s="18">
        <v>22609</v>
      </c>
      <c r="D283" s="18">
        <v>52000</v>
      </c>
      <c r="E283" s="18">
        <v>51859.19</v>
      </c>
      <c r="F283" s="280">
        <f t="shared" si="23"/>
        <v>229.37409881020835</v>
      </c>
      <c r="G283" s="280">
        <f t="shared" si="24"/>
        <v>99.729211538461541</v>
      </c>
      <c r="H283" s="409"/>
    </row>
    <row r="284" spans="1:10">
      <c r="A284" s="116">
        <v>61424</v>
      </c>
      <c r="B284" s="225" t="s">
        <v>187</v>
      </c>
      <c r="C284" s="18">
        <v>15016</v>
      </c>
      <c r="D284" s="18">
        <v>25000</v>
      </c>
      <c r="E284" s="18">
        <v>24254.240000000002</v>
      </c>
      <c r="F284" s="280">
        <f t="shared" si="23"/>
        <v>161.52264251465104</v>
      </c>
      <c r="G284" s="280">
        <f t="shared" si="24"/>
        <v>97.016960000000012</v>
      </c>
      <c r="H284" s="409"/>
      <c r="I284" s="326">
        <f>SUM(D284:D285)</f>
        <v>42000</v>
      </c>
      <c r="J284" s="326">
        <f>SUM(E284:E285)</f>
        <v>41223.58</v>
      </c>
    </row>
    <row r="285" spans="1:10">
      <c r="A285" s="116">
        <v>61453</v>
      </c>
      <c r="B285" s="225" t="s">
        <v>188</v>
      </c>
      <c r="C285" s="18">
        <v>14151</v>
      </c>
      <c r="D285" s="18">
        <v>17000</v>
      </c>
      <c r="E285" s="18">
        <v>16969.34</v>
      </c>
      <c r="F285" s="280">
        <f t="shared" si="23"/>
        <v>119.91618966857467</v>
      </c>
      <c r="G285" s="280">
        <f t="shared" si="24"/>
        <v>99.819647058823534</v>
      </c>
      <c r="H285" s="409"/>
    </row>
    <row r="286" spans="1:10">
      <c r="A286" s="120">
        <v>63</v>
      </c>
      <c r="B286" s="224" t="s">
        <v>189</v>
      </c>
      <c r="C286" s="122">
        <f>SUM(C287:C298)</f>
        <v>1897038</v>
      </c>
      <c r="D286" s="122">
        <f>SUM(D287:D298)</f>
        <v>2094000</v>
      </c>
      <c r="E286" s="122">
        <f>SUM(E287:E298)</f>
        <v>2047039.8</v>
      </c>
      <c r="F286" s="280">
        <f t="shared" si="23"/>
        <v>107.90715842276222</v>
      </c>
      <c r="G286" s="280">
        <f t="shared" si="24"/>
        <v>97.75739255014328</v>
      </c>
      <c r="H286" s="409"/>
    </row>
    <row r="287" spans="1:10">
      <c r="A287" s="117">
        <v>63311</v>
      </c>
      <c r="B287" s="225" t="s">
        <v>190</v>
      </c>
      <c r="C287" s="18">
        <v>708306</v>
      </c>
      <c r="D287" s="18">
        <v>1190000</v>
      </c>
      <c r="E287" s="18">
        <v>1190094</v>
      </c>
      <c r="F287" s="280">
        <f t="shared" si="23"/>
        <v>168.01975417404341</v>
      </c>
      <c r="G287" s="280">
        <f t="shared" si="24"/>
        <v>100.00789915966386</v>
      </c>
      <c r="H287" s="409"/>
      <c r="I287" s="326">
        <f>SUM(D287:D289)</f>
        <v>1193900</v>
      </c>
      <c r="J287" s="326">
        <f>SUM(E287:E289)</f>
        <v>1193934</v>
      </c>
    </row>
    <row r="288" spans="1:10">
      <c r="A288" s="117">
        <v>63311</v>
      </c>
      <c r="B288" s="225" t="s">
        <v>705</v>
      </c>
      <c r="C288" s="213">
        <v>0</v>
      </c>
      <c r="D288" s="18">
        <v>2400</v>
      </c>
      <c r="E288" s="18">
        <v>2400</v>
      </c>
      <c r="F288" s="280">
        <v>0</v>
      </c>
      <c r="G288" s="280">
        <f t="shared" si="24"/>
        <v>100</v>
      </c>
      <c r="H288" s="409"/>
      <c r="I288" s="326"/>
      <c r="J288" s="326"/>
    </row>
    <row r="289" spans="1:11">
      <c r="A289" s="117">
        <v>63312</v>
      </c>
      <c r="B289" s="225" t="s">
        <v>191</v>
      </c>
      <c r="C289" s="18">
        <v>500</v>
      </c>
      <c r="D289" s="18">
        <v>1500</v>
      </c>
      <c r="E289" s="18">
        <v>1440</v>
      </c>
      <c r="F289" s="280">
        <f t="shared" si="23"/>
        <v>288</v>
      </c>
      <c r="G289" s="280">
        <f t="shared" si="24"/>
        <v>96</v>
      </c>
      <c r="H289" s="409"/>
    </row>
    <row r="290" spans="1:11">
      <c r="A290" s="116">
        <v>63321</v>
      </c>
      <c r="B290" s="225" t="s">
        <v>192</v>
      </c>
      <c r="C290" s="18">
        <v>230634</v>
      </c>
      <c r="D290" s="18">
        <v>520000</v>
      </c>
      <c r="E290" s="18">
        <v>520000</v>
      </c>
      <c r="F290" s="280">
        <f t="shared" si="23"/>
        <v>225.46545609060243</v>
      </c>
      <c r="G290" s="280">
        <f t="shared" si="24"/>
        <v>100</v>
      </c>
      <c r="H290" s="409"/>
      <c r="I290" s="326">
        <f>SUM(D290:D292)</f>
        <v>566000</v>
      </c>
      <c r="J290" s="326">
        <f>SUM(E290:E292)</f>
        <v>566000</v>
      </c>
    </row>
    <row r="291" spans="1:11">
      <c r="A291" s="116">
        <v>63321</v>
      </c>
      <c r="B291" s="225" t="s">
        <v>706</v>
      </c>
      <c r="C291" s="506">
        <v>45000</v>
      </c>
      <c r="D291" s="18">
        <v>39000</v>
      </c>
      <c r="E291" s="18">
        <v>39000</v>
      </c>
      <c r="F291" s="280">
        <v>0</v>
      </c>
      <c r="G291" s="280">
        <f t="shared" si="24"/>
        <v>100</v>
      </c>
      <c r="H291" s="409"/>
      <c r="I291" s="326"/>
      <c r="J291" s="326"/>
    </row>
    <row r="292" spans="1:11">
      <c r="A292" s="116">
        <v>63322</v>
      </c>
      <c r="B292" s="225" t="s">
        <v>193</v>
      </c>
      <c r="C292" s="18">
        <v>8000</v>
      </c>
      <c r="D292" s="18">
        <v>7000</v>
      </c>
      <c r="E292" s="18">
        <v>7000</v>
      </c>
      <c r="F292" s="280">
        <f t="shared" si="23"/>
        <v>87.5</v>
      </c>
      <c r="G292" s="280">
        <f t="shared" si="24"/>
        <v>100</v>
      </c>
      <c r="H292" s="409"/>
    </row>
    <row r="293" spans="1:11">
      <c r="A293" s="116">
        <v>63322</v>
      </c>
      <c r="B293" s="292" t="s">
        <v>721</v>
      </c>
      <c r="C293" s="213">
        <v>2000</v>
      </c>
      <c r="D293" s="213">
        <v>5000</v>
      </c>
      <c r="E293" s="213">
        <v>0</v>
      </c>
      <c r="F293" s="280">
        <f t="shared" si="23"/>
        <v>0</v>
      </c>
      <c r="G293" s="280">
        <f t="shared" si="24"/>
        <v>0</v>
      </c>
      <c r="H293" s="409"/>
    </row>
    <row r="294" spans="1:11">
      <c r="A294" s="116">
        <v>63424</v>
      </c>
      <c r="B294" s="292" t="s">
        <v>32</v>
      </c>
      <c r="C294" s="213">
        <v>355366</v>
      </c>
      <c r="D294" s="213">
        <v>285400</v>
      </c>
      <c r="E294" s="213">
        <v>285405.8</v>
      </c>
      <c r="F294" s="280">
        <f t="shared" si="23"/>
        <v>80.313198223803056</v>
      </c>
      <c r="G294" s="280">
        <f t="shared" si="24"/>
        <v>100.002032235459</v>
      </c>
      <c r="H294" s="409"/>
    </row>
    <row r="295" spans="1:11" ht="24.75">
      <c r="A295" s="116">
        <v>63425</v>
      </c>
      <c r="B295" s="297" t="s">
        <v>508</v>
      </c>
      <c r="C295" s="18">
        <v>539732</v>
      </c>
      <c r="D295" s="18">
        <v>0</v>
      </c>
      <c r="E295" s="18">
        <v>0</v>
      </c>
      <c r="F295" s="280">
        <f t="shared" si="23"/>
        <v>0</v>
      </c>
      <c r="G295" s="280">
        <v>0</v>
      </c>
      <c r="H295" s="409"/>
    </row>
    <row r="296" spans="1:11" ht="24.75">
      <c r="A296" s="116">
        <v>63426</v>
      </c>
      <c r="B296" s="297" t="s">
        <v>658</v>
      </c>
      <c r="C296" s="213">
        <v>1000</v>
      </c>
      <c r="D296" s="18">
        <v>700</v>
      </c>
      <c r="E296" s="18">
        <v>700</v>
      </c>
      <c r="F296" s="280">
        <f t="shared" si="23"/>
        <v>70</v>
      </c>
      <c r="G296" s="280">
        <f t="shared" si="24"/>
        <v>100</v>
      </c>
      <c r="H296" s="409"/>
    </row>
    <row r="297" spans="1:11" ht="24.75">
      <c r="A297" s="116">
        <v>63621</v>
      </c>
      <c r="B297" s="297" t="s">
        <v>660</v>
      </c>
      <c r="C297" s="213">
        <v>6500</v>
      </c>
      <c r="D297" s="18">
        <v>1000</v>
      </c>
      <c r="E297" s="18">
        <v>1000</v>
      </c>
      <c r="F297" s="280">
        <f t="shared" si="23"/>
        <v>15.384615384615385</v>
      </c>
      <c r="G297" s="280">
        <f t="shared" si="24"/>
        <v>100</v>
      </c>
      <c r="H297" s="409"/>
    </row>
    <row r="298" spans="1:11">
      <c r="A298" s="116">
        <v>63821</v>
      </c>
      <c r="B298" s="297" t="s">
        <v>707</v>
      </c>
      <c r="C298" s="18">
        <v>0</v>
      </c>
      <c r="D298" s="18">
        <v>42000</v>
      </c>
      <c r="E298" s="18">
        <v>0</v>
      </c>
      <c r="F298" s="280">
        <v>0</v>
      </c>
      <c r="G298" s="280">
        <f t="shared" si="24"/>
        <v>0</v>
      </c>
      <c r="H298" s="409"/>
    </row>
    <row r="299" spans="1:11">
      <c r="A299" s="120">
        <v>64</v>
      </c>
      <c r="B299" s="224" t="s">
        <v>33</v>
      </c>
      <c r="C299" s="122">
        <f>SUM(C300:C312)</f>
        <v>484292</v>
      </c>
      <c r="D299" s="122">
        <f>SUM(D300:D312)</f>
        <v>457950</v>
      </c>
      <c r="E299" s="122">
        <f>SUM(E300:E312)</f>
        <v>467473.10000000003</v>
      </c>
      <c r="F299" s="280">
        <f t="shared" si="23"/>
        <v>96.527115872242376</v>
      </c>
      <c r="G299" s="280">
        <f t="shared" si="24"/>
        <v>102.0795064963424</v>
      </c>
      <c r="H299" s="409"/>
    </row>
    <row r="300" spans="1:11">
      <c r="A300" s="116">
        <v>64132</v>
      </c>
      <c r="B300" s="225" t="s">
        <v>194</v>
      </c>
      <c r="C300" s="318">
        <v>78</v>
      </c>
      <c r="D300" s="18">
        <v>500</v>
      </c>
      <c r="E300" s="18">
        <v>599.47</v>
      </c>
      <c r="F300" s="280">
        <f t="shared" si="23"/>
        <v>768.5512820512821</v>
      </c>
      <c r="G300" s="280">
        <f t="shared" si="24"/>
        <v>119.89400000000001</v>
      </c>
      <c r="H300" s="409"/>
      <c r="I300" s="326">
        <f>SUM(D300:D302)</f>
        <v>3000</v>
      </c>
      <c r="J300" s="326">
        <f>SUM(E300:E302)</f>
        <v>3545.39</v>
      </c>
      <c r="K300">
        <v>1892530</v>
      </c>
    </row>
    <row r="301" spans="1:11">
      <c r="A301" s="116">
        <v>64132</v>
      </c>
      <c r="B301" s="225" t="s">
        <v>708</v>
      </c>
      <c r="C301" s="319">
        <v>3</v>
      </c>
      <c r="D301" s="18">
        <v>5</v>
      </c>
      <c r="E301" s="18">
        <v>4.34</v>
      </c>
      <c r="F301" s="280">
        <v>0</v>
      </c>
      <c r="G301" s="280">
        <f t="shared" si="24"/>
        <v>86.8</v>
      </c>
      <c r="H301" s="409"/>
      <c r="I301" s="326"/>
      <c r="J301" s="326"/>
    </row>
    <row r="302" spans="1:11" ht="24.75">
      <c r="A302" s="116">
        <v>64143</v>
      </c>
      <c r="B302" s="297" t="s">
        <v>195</v>
      </c>
      <c r="C302" s="318">
        <v>3534</v>
      </c>
      <c r="D302" s="18">
        <v>2495</v>
      </c>
      <c r="E302" s="18">
        <v>2941.58</v>
      </c>
      <c r="F302" s="280">
        <f t="shared" si="23"/>
        <v>83.236559139784944</v>
      </c>
      <c r="G302" s="280">
        <f t="shared" si="24"/>
        <v>117.89899799599198</v>
      </c>
      <c r="H302" s="409"/>
      <c r="K302">
        <v>-54500</v>
      </c>
    </row>
    <row r="303" spans="1:11">
      <c r="A303" s="116">
        <v>64219</v>
      </c>
      <c r="B303" s="225" t="s">
        <v>196</v>
      </c>
      <c r="C303" s="318">
        <v>8302</v>
      </c>
      <c r="D303" s="18">
        <v>8950</v>
      </c>
      <c r="E303" s="18">
        <v>8925.7800000000007</v>
      </c>
      <c r="F303" s="280">
        <f t="shared" si="23"/>
        <v>107.51361117802941</v>
      </c>
      <c r="G303" s="280">
        <f t="shared" si="24"/>
        <v>99.729385474860351</v>
      </c>
      <c r="H303" s="409"/>
      <c r="K303">
        <f>SUM(K300:K302)</f>
        <v>1838030</v>
      </c>
    </row>
    <row r="304" spans="1:11">
      <c r="A304" s="116">
        <v>64225</v>
      </c>
      <c r="B304" s="225" t="s">
        <v>197</v>
      </c>
      <c r="C304" s="318">
        <v>114138</v>
      </c>
      <c r="D304" s="18">
        <v>116000</v>
      </c>
      <c r="E304" s="18">
        <v>119261.5</v>
      </c>
      <c r="F304" s="280">
        <f t="shared" si="23"/>
        <v>104.48886435718165</v>
      </c>
      <c r="G304" s="280">
        <f t="shared" si="24"/>
        <v>102.81163793103447</v>
      </c>
      <c r="H304" s="409"/>
      <c r="I304" s="326">
        <f>SUM(D304:D308)</f>
        <v>400000</v>
      </c>
      <c r="J304" s="326">
        <f>SUM(E304:E308)</f>
        <v>410613</v>
      </c>
    </row>
    <row r="305" spans="1:10">
      <c r="A305" s="116">
        <v>64222</v>
      </c>
      <c r="B305" s="225" t="s">
        <v>38</v>
      </c>
      <c r="C305" s="318">
        <v>306435</v>
      </c>
      <c r="D305" s="18">
        <v>244000</v>
      </c>
      <c r="E305" s="18">
        <v>248086.5</v>
      </c>
      <c r="F305" s="280">
        <f t="shared" si="23"/>
        <v>80.958930931518921</v>
      </c>
      <c r="G305" s="280">
        <f t="shared" si="24"/>
        <v>101.67479508196722</v>
      </c>
      <c r="H305" s="409"/>
    </row>
    <row r="306" spans="1:10">
      <c r="A306" s="295">
        <v>64223</v>
      </c>
      <c r="B306" s="225" t="s">
        <v>198</v>
      </c>
      <c r="C306" s="318">
        <v>2430</v>
      </c>
      <c r="D306" s="18">
        <v>8000</v>
      </c>
      <c r="E306" s="18">
        <v>8595</v>
      </c>
      <c r="F306" s="280">
        <f t="shared" si="23"/>
        <v>353.7037037037037</v>
      </c>
      <c r="G306" s="280">
        <f t="shared" si="24"/>
        <v>107.43750000000001</v>
      </c>
      <c r="H306" s="409"/>
    </row>
    <row r="307" spans="1:10">
      <c r="A307" s="295">
        <v>642290</v>
      </c>
      <c r="B307" s="225" t="s">
        <v>199</v>
      </c>
      <c r="C307" s="318">
        <v>24450</v>
      </c>
      <c r="D307" s="18">
        <v>30000</v>
      </c>
      <c r="E307" s="18">
        <v>32410</v>
      </c>
      <c r="F307" s="280">
        <f t="shared" si="23"/>
        <v>132.55623721881392</v>
      </c>
      <c r="G307" s="280">
        <f t="shared" si="24"/>
        <v>108.03333333333333</v>
      </c>
      <c r="H307" s="409"/>
    </row>
    <row r="308" spans="1:10">
      <c r="A308" s="295">
        <v>642291</v>
      </c>
      <c r="B308" s="225" t="s">
        <v>563</v>
      </c>
      <c r="C308" s="318">
        <v>1516</v>
      </c>
      <c r="D308" s="18">
        <v>2000</v>
      </c>
      <c r="E308" s="18">
        <v>2260</v>
      </c>
      <c r="F308" s="280">
        <f t="shared" si="23"/>
        <v>149.07651715039577</v>
      </c>
      <c r="G308" s="280">
        <f t="shared" si="24"/>
        <v>112.99999999999999</v>
      </c>
      <c r="H308" s="409"/>
    </row>
    <row r="309" spans="1:10">
      <c r="A309" s="295">
        <v>64231</v>
      </c>
      <c r="B309" s="225" t="s">
        <v>693</v>
      </c>
      <c r="C309" s="318">
        <v>0</v>
      </c>
      <c r="D309" s="18">
        <v>26400</v>
      </c>
      <c r="E309" s="18">
        <v>26087.54</v>
      </c>
      <c r="F309" s="280">
        <v>0</v>
      </c>
      <c r="G309" s="280">
        <f t="shared" si="24"/>
        <v>98.81643939393939</v>
      </c>
      <c r="H309" s="409"/>
    </row>
    <row r="310" spans="1:10">
      <c r="A310" s="116">
        <v>64239</v>
      </c>
      <c r="B310" s="225" t="s">
        <v>455</v>
      </c>
      <c r="C310" s="318">
        <v>22</v>
      </c>
      <c r="D310" s="18">
        <v>400</v>
      </c>
      <c r="E310" s="18">
        <v>394.08</v>
      </c>
      <c r="F310" s="280">
        <f t="shared" si="23"/>
        <v>1791.272727272727</v>
      </c>
      <c r="G310" s="280">
        <f t="shared" si="24"/>
        <v>98.52</v>
      </c>
      <c r="H310" s="409"/>
    </row>
    <row r="311" spans="1:10">
      <c r="A311" s="116">
        <v>64239</v>
      </c>
      <c r="B311" s="297" t="s">
        <v>610</v>
      </c>
      <c r="C311" s="318">
        <v>820</v>
      </c>
      <c r="D311" s="18">
        <v>200</v>
      </c>
      <c r="E311" s="18">
        <v>199.74</v>
      </c>
      <c r="F311" s="280">
        <f t="shared" si="23"/>
        <v>24.358536585365854</v>
      </c>
      <c r="G311" s="280">
        <f t="shared" si="24"/>
        <v>99.87</v>
      </c>
      <c r="H311" s="409"/>
    </row>
    <row r="312" spans="1:10">
      <c r="A312" s="116">
        <v>64299</v>
      </c>
      <c r="B312" s="225" t="s">
        <v>200</v>
      </c>
      <c r="C312" s="318">
        <v>22564</v>
      </c>
      <c r="D312" s="18">
        <v>19000</v>
      </c>
      <c r="E312" s="18">
        <v>17707.57</v>
      </c>
      <c r="F312" s="280">
        <f t="shared" si="23"/>
        <v>78.477087395851797</v>
      </c>
      <c r="G312" s="280">
        <f t="shared" si="24"/>
        <v>93.197736842105257</v>
      </c>
      <c r="H312" s="409"/>
    </row>
    <row r="313" spans="1:10">
      <c r="A313" s="121">
        <v>65</v>
      </c>
      <c r="B313" s="224" t="s">
        <v>201</v>
      </c>
      <c r="C313" s="122">
        <f>SUM(C314:C320)</f>
        <v>567610</v>
      </c>
      <c r="D313" s="122">
        <f>SUM(D314:D320)</f>
        <v>698950</v>
      </c>
      <c r="E313" s="122">
        <f>SUM(E314:E320)</f>
        <v>703203.24</v>
      </c>
      <c r="F313" s="280">
        <f t="shared" si="23"/>
        <v>123.88845157766777</v>
      </c>
      <c r="G313" s="280">
        <f t="shared" si="24"/>
        <v>100.60851849202375</v>
      </c>
      <c r="H313" s="409"/>
    </row>
    <row r="314" spans="1:10">
      <c r="A314" s="117">
        <v>65123</v>
      </c>
      <c r="B314" s="225" t="s">
        <v>611</v>
      </c>
      <c r="C314" s="18">
        <v>2150</v>
      </c>
      <c r="D314" s="18">
        <v>600</v>
      </c>
      <c r="E314" s="18">
        <v>800</v>
      </c>
      <c r="F314" s="280">
        <f t="shared" si="23"/>
        <v>37.209302325581397</v>
      </c>
      <c r="G314" s="280">
        <f t="shared" si="24"/>
        <v>133.33333333333331</v>
      </c>
      <c r="H314" s="409"/>
    </row>
    <row r="315" spans="1:10" ht="24.75">
      <c r="A315" s="117">
        <v>6514</v>
      </c>
      <c r="B315" s="297" t="s">
        <v>564</v>
      </c>
      <c r="C315" s="18">
        <v>124448</v>
      </c>
      <c r="D315" s="18">
        <v>146000</v>
      </c>
      <c r="E315" s="18">
        <v>148317.1</v>
      </c>
      <c r="F315" s="280">
        <f t="shared" si="23"/>
        <v>119.1799787863204</v>
      </c>
      <c r="G315" s="280">
        <f t="shared" si="24"/>
        <v>101.58705479452055</v>
      </c>
      <c r="H315" s="409"/>
    </row>
    <row r="316" spans="1:10">
      <c r="A316" s="116">
        <v>65221</v>
      </c>
      <c r="B316" s="225" t="s">
        <v>202</v>
      </c>
      <c r="C316" s="18">
        <v>2223</v>
      </c>
      <c r="D316" s="18">
        <v>2800</v>
      </c>
      <c r="E316" s="18">
        <v>2519.5700000000002</v>
      </c>
      <c r="F316" s="280">
        <f t="shared" si="23"/>
        <v>113.34098065677014</v>
      </c>
      <c r="G316" s="280">
        <f t="shared" si="24"/>
        <v>89.984642857142859</v>
      </c>
      <c r="H316" s="409"/>
      <c r="I316" s="326">
        <f>SUM(D316:D318)</f>
        <v>139350</v>
      </c>
      <c r="J316" s="326">
        <f>SUM(E316:E318)</f>
        <v>139223.04999999999</v>
      </c>
    </row>
    <row r="317" spans="1:10">
      <c r="A317" s="116">
        <v>65241</v>
      </c>
      <c r="B317" s="225" t="s">
        <v>50</v>
      </c>
      <c r="C317" s="18">
        <v>87462</v>
      </c>
      <c r="D317" s="18">
        <v>128000</v>
      </c>
      <c r="E317" s="18">
        <v>127938.04</v>
      </c>
      <c r="F317" s="280">
        <f t="shared" si="23"/>
        <v>146.27842948937823</v>
      </c>
      <c r="G317" s="280">
        <f t="shared" si="24"/>
        <v>99.951593749999986</v>
      </c>
      <c r="H317" s="409"/>
    </row>
    <row r="318" spans="1:10">
      <c r="A318" s="116">
        <v>65269</v>
      </c>
      <c r="B318" s="225" t="s">
        <v>51</v>
      </c>
      <c r="C318" s="18">
        <v>10920</v>
      </c>
      <c r="D318" s="18">
        <v>8550</v>
      </c>
      <c r="E318" s="18">
        <v>8765.44</v>
      </c>
      <c r="F318" s="280">
        <f t="shared" si="23"/>
        <v>80.269597069597083</v>
      </c>
      <c r="G318" s="280">
        <f t="shared" si="24"/>
        <v>102.51976608187134</v>
      </c>
      <c r="H318" s="409"/>
    </row>
    <row r="319" spans="1:10">
      <c r="A319" s="116">
        <v>65311</v>
      </c>
      <c r="B319" s="225" t="s">
        <v>53</v>
      </c>
      <c r="C319" s="18">
        <v>16472</v>
      </c>
      <c r="D319" s="18">
        <v>33000</v>
      </c>
      <c r="E319" s="18">
        <v>31529.86</v>
      </c>
      <c r="F319" s="280">
        <f t="shared" si="23"/>
        <v>191.41488586692569</v>
      </c>
      <c r="G319" s="280">
        <f t="shared" si="24"/>
        <v>95.545030303030316</v>
      </c>
      <c r="H319" s="409"/>
    </row>
    <row r="320" spans="1:10">
      <c r="A320" s="116">
        <v>65321</v>
      </c>
      <c r="B320" s="225" t="s">
        <v>54</v>
      </c>
      <c r="C320" s="18">
        <v>323935</v>
      </c>
      <c r="D320" s="18">
        <v>380000</v>
      </c>
      <c r="E320" s="18">
        <v>383333.23</v>
      </c>
      <c r="F320" s="280">
        <f t="shared" si="23"/>
        <v>118.33646564897278</v>
      </c>
      <c r="G320" s="280">
        <f t="shared" si="24"/>
        <v>100.87716578947368</v>
      </c>
      <c r="H320" s="409"/>
    </row>
    <row r="321" spans="1:10">
      <c r="A321" s="121">
        <v>66</v>
      </c>
      <c r="B321" s="224" t="s">
        <v>460</v>
      </c>
      <c r="C321" s="122">
        <f>SUM(C322:C327)</f>
        <v>42327</v>
      </c>
      <c r="D321" s="122">
        <f>SUM(D322:D327)</f>
        <v>44000</v>
      </c>
      <c r="E321" s="122">
        <f>SUM(E322:E327)</f>
        <v>43087</v>
      </c>
      <c r="F321" s="280">
        <f t="shared" si="23"/>
        <v>101.79554421527629</v>
      </c>
      <c r="G321" s="280">
        <f t="shared" si="24"/>
        <v>97.924999999999997</v>
      </c>
      <c r="H321" s="409"/>
    </row>
    <row r="322" spans="1:10">
      <c r="A322" s="117">
        <v>66151</v>
      </c>
      <c r="B322" s="225" t="s">
        <v>612</v>
      </c>
      <c r="C322" s="213">
        <v>2102</v>
      </c>
      <c r="D322" s="18">
        <v>2000</v>
      </c>
      <c r="E322" s="18">
        <v>2007</v>
      </c>
      <c r="F322" s="280">
        <v>0</v>
      </c>
      <c r="G322" s="280">
        <f t="shared" si="24"/>
        <v>100.35000000000001</v>
      </c>
      <c r="H322" s="409"/>
    </row>
    <row r="323" spans="1:10">
      <c r="A323" s="23">
        <v>661510</v>
      </c>
      <c r="B323" s="325" t="s">
        <v>456</v>
      </c>
      <c r="C323" s="18">
        <v>26500</v>
      </c>
      <c r="D323" s="18">
        <v>31000</v>
      </c>
      <c r="E323" s="18">
        <v>30600</v>
      </c>
      <c r="F323" s="280">
        <f t="shared" si="23"/>
        <v>115.47169811320754</v>
      </c>
      <c r="G323" s="280">
        <f t="shared" si="24"/>
        <v>98.709677419354833</v>
      </c>
      <c r="H323" s="409"/>
      <c r="I323" s="326">
        <f>SUM(D323:D327)</f>
        <v>42000</v>
      </c>
      <c r="J323" s="326">
        <f>SUM(E323:E326)</f>
        <v>41080</v>
      </c>
    </row>
    <row r="324" spans="1:10">
      <c r="A324" s="23">
        <v>661511</v>
      </c>
      <c r="B324" s="327" t="s">
        <v>457</v>
      </c>
      <c r="C324" s="18">
        <v>1525</v>
      </c>
      <c r="D324" s="18">
        <v>5000</v>
      </c>
      <c r="E324" s="18">
        <v>4825</v>
      </c>
      <c r="F324" s="280">
        <f t="shared" si="23"/>
        <v>316.39344262295083</v>
      </c>
      <c r="G324" s="280">
        <f t="shared" si="24"/>
        <v>96.5</v>
      </c>
      <c r="H324" s="409"/>
    </row>
    <row r="325" spans="1:10">
      <c r="A325" s="23">
        <v>661512</v>
      </c>
      <c r="B325" s="327" t="s">
        <v>458</v>
      </c>
      <c r="C325" s="18">
        <v>3950</v>
      </c>
      <c r="D325" s="18">
        <v>2000</v>
      </c>
      <c r="E325" s="18">
        <v>1690</v>
      </c>
      <c r="F325" s="280">
        <f t="shared" si="23"/>
        <v>42.784810126582279</v>
      </c>
      <c r="G325" s="280">
        <f t="shared" si="24"/>
        <v>84.5</v>
      </c>
      <c r="H325" s="409"/>
    </row>
    <row r="326" spans="1:10">
      <c r="A326" s="23">
        <v>661513</v>
      </c>
      <c r="B326" s="327" t="s">
        <v>459</v>
      </c>
      <c r="C326" s="18">
        <v>7350</v>
      </c>
      <c r="D326" s="18">
        <v>4000</v>
      </c>
      <c r="E326" s="18">
        <v>3965</v>
      </c>
      <c r="F326" s="280">
        <f t="shared" si="23"/>
        <v>53.945578231292515</v>
      </c>
      <c r="G326" s="280">
        <f t="shared" si="24"/>
        <v>99.125</v>
      </c>
      <c r="H326" s="409"/>
    </row>
    <row r="327" spans="1:10">
      <c r="A327" s="23">
        <v>661514</v>
      </c>
      <c r="B327" s="327" t="s">
        <v>613</v>
      </c>
      <c r="C327" s="18">
        <v>900</v>
      </c>
      <c r="D327" s="18">
        <v>0</v>
      </c>
      <c r="E327" s="18">
        <v>0</v>
      </c>
      <c r="F327" s="280">
        <f t="shared" si="23"/>
        <v>0</v>
      </c>
      <c r="G327" s="280">
        <v>0</v>
      </c>
      <c r="H327" s="409"/>
    </row>
    <row r="328" spans="1:10">
      <c r="A328" s="121">
        <v>68</v>
      </c>
      <c r="B328" s="224" t="s">
        <v>203</v>
      </c>
      <c r="C328" s="122">
        <f>SUM(C329)</f>
        <v>0</v>
      </c>
      <c r="D328" s="122">
        <f>SUM(D329)</f>
        <v>0</v>
      </c>
      <c r="E328" s="122">
        <f>SUM(E329)</f>
        <v>0</v>
      </c>
      <c r="F328" s="280">
        <v>0</v>
      </c>
      <c r="G328" s="280">
        <v>0</v>
      </c>
      <c r="H328" s="409"/>
    </row>
    <row r="329" spans="1:10">
      <c r="A329" s="117">
        <v>68311</v>
      </c>
      <c r="B329" s="225" t="s">
        <v>461</v>
      </c>
      <c r="C329" s="18">
        <v>0</v>
      </c>
      <c r="D329" s="18">
        <v>0</v>
      </c>
      <c r="E329" s="18">
        <v>0</v>
      </c>
      <c r="F329" s="280">
        <v>0</v>
      </c>
      <c r="G329" s="280">
        <v>0</v>
      </c>
      <c r="H329" s="409"/>
    </row>
    <row r="330" spans="1:10">
      <c r="A330" s="119">
        <v>7</v>
      </c>
      <c r="B330" s="223" t="s">
        <v>56</v>
      </c>
      <c r="C330" s="123">
        <f>SUM(C331+C333)</f>
        <v>177160</v>
      </c>
      <c r="D330" s="123">
        <f>SUM(D331+D333)</f>
        <v>141100</v>
      </c>
      <c r="E330" s="123">
        <f>SUM(E331+E333)</f>
        <v>137521.57</v>
      </c>
      <c r="F330" s="280">
        <f t="shared" si="23"/>
        <v>77.625632196884169</v>
      </c>
      <c r="G330" s="280">
        <f t="shared" si="24"/>
        <v>97.463905031892281</v>
      </c>
      <c r="H330" s="409"/>
    </row>
    <row r="331" spans="1:10">
      <c r="A331" s="121">
        <v>71</v>
      </c>
      <c r="B331" s="224" t="s">
        <v>204</v>
      </c>
      <c r="C331" s="122">
        <f>SUM(C332)</f>
        <v>135150</v>
      </c>
      <c r="D331" s="122">
        <f t="shared" ref="D331:E333" si="25">SUM(D332)</f>
        <v>141100</v>
      </c>
      <c r="E331" s="122">
        <f t="shared" si="25"/>
        <v>137521.57</v>
      </c>
      <c r="F331" s="280">
        <f t="shared" si="23"/>
        <v>101.7547687754347</v>
      </c>
      <c r="G331" s="280">
        <f t="shared" si="24"/>
        <v>97.463905031892281</v>
      </c>
      <c r="H331" s="409"/>
    </row>
    <row r="332" spans="1:10">
      <c r="A332" s="116">
        <v>7111</v>
      </c>
      <c r="B332" s="225" t="s">
        <v>205</v>
      </c>
      <c r="C332" s="18">
        <v>135150</v>
      </c>
      <c r="D332" s="18">
        <v>141100</v>
      </c>
      <c r="E332" s="18">
        <v>137521.57</v>
      </c>
      <c r="F332" s="280">
        <f t="shared" si="23"/>
        <v>101.7547687754347</v>
      </c>
      <c r="G332" s="280">
        <f t="shared" si="24"/>
        <v>97.463905031892281</v>
      </c>
      <c r="H332" s="409"/>
    </row>
    <row r="333" spans="1:10">
      <c r="A333" s="121">
        <v>72</v>
      </c>
      <c r="B333" s="224" t="s">
        <v>552</v>
      </c>
      <c r="C333" s="122">
        <f>SUM(C334)</f>
        <v>42010</v>
      </c>
      <c r="D333" s="122">
        <f t="shared" si="25"/>
        <v>0</v>
      </c>
      <c r="E333" s="122">
        <f t="shared" si="25"/>
        <v>0</v>
      </c>
      <c r="F333" s="280">
        <f t="shared" si="23"/>
        <v>0</v>
      </c>
      <c r="G333" s="280">
        <v>0</v>
      </c>
      <c r="H333" s="409"/>
    </row>
    <row r="334" spans="1:10">
      <c r="A334" s="116">
        <v>7231</v>
      </c>
      <c r="B334" s="225" t="s">
        <v>543</v>
      </c>
      <c r="C334" s="18">
        <v>42010</v>
      </c>
      <c r="D334" s="18">
        <v>0</v>
      </c>
      <c r="E334" s="18">
        <v>0</v>
      </c>
      <c r="F334" s="280">
        <f t="shared" si="23"/>
        <v>0</v>
      </c>
      <c r="G334" s="280">
        <v>0</v>
      </c>
      <c r="H334" s="409"/>
    </row>
    <row r="335" spans="1:10">
      <c r="A335" s="118">
        <v>8</v>
      </c>
      <c r="B335" s="223" t="s">
        <v>206</v>
      </c>
      <c r="C335" s="123">
        <f t="shared" ref="C335:E336" si="26">SUM(C336)</f>
        <v>0</v>
      </c>
      <c r="D335" s="123">
        <f t="shared" si="26"/>
        <v>0</v>
      </c>
      <c r="E335" s="123">
        <f t="shared" si="26"/>
        <v>0</v>
      </c>
      <c r="F335" s="280">
        <v>0</v>
      </c>
      <c r="G335" s="280">
        <v>0</v>
      </c>
      <c r="H335" s="409"/>
      <c r="J335" s="326"/>
    </row>
    <row r="336" spans="1:10">
      <c r="A336" s="120">
        <v>84</v>
      </c>
      <c r="B336" s="224" t="s">
        <v>207</v>
      </c>
      <c r="C336" s="122">
        <f t="shared" si="26"/>
        <v>0</v>
      </c>
      <c r="D336" s="122">
        <f t="shared" si="26"/>
        <v>0</v>
      </c>
      <c r="E336" s="122">
        <f t="shared" si="26"/>
        <v>0</v>
      </c>
      <c r="F336" s="280">
        <v>0</v>
      </c>
      <c r="G336" s="280">
        <v>0</v>
      </c>
      <c r="H336" s="409"/>
    </row>
    <row r="337" spans="1:13" ht="24.75">
      <c r="A337" s="117">
        <v>84431</v>
      </c>
      <c r="B337" s="297" t="s">
        <v>603</v>
      </c>
      <c r="C337" s="18">
        <v>0</v>
      </c>
      <c r="D337" s="18">
        <v>0</v>
      </c>
      <c r="E337" s="18">
        <v>0</v>
      </c>
      <c r="F337" s="280">
        <v>0</v>
      </c>
      <c r="G337" s="280">
        <v>0</v>
      </c>
      <c r="H337" s="409"/>
    </row>
    <row r="338" spans="1:13">
      <c r="A338" s="119">
        <v>9</v>
      </c>
      <c r="B338" s="223" t="s">
        <v>208</v>
      </c>
      <c r="C338" s="123">
        <f t="shared" ref="C338:E339" si="27">SUM(C339)</f>
        <v>0</v>
      </c>
      <c r="D338" s="123">
        <f t="shared" si="27"/>
        <v>0</v>
      </c>
      <c r="E338" s="123">
        <f t="shared" si="27"/>
        <v>0</v>
      </c>
      <c r="F338" s="280">
        <v>0</v>
      </c>
      <c r="G338" s="280">
        <v>0</v>
      </c>
      <c r="H338" s="409"/>
    </row>
    <row r="339" spans="1:13">
      <c r="A339" s="121">
        <v>92</v>
      </c>
      <c r="B339" s="224" t="s">
        <v>463</v>
      </c>
      <c r="C339" s="122">
        <f t="shared" si="27"/>
        <v>0</v>
      </c>
      <c r="D339" s="122">
        <f t="shared" si="27"/>
        <v>0</v>
      </c>
      <c r="E339" s="122">
        <f t="shared" si="27"/>
        <v>0</v>
      </c>
      <c r="F339" s="280">
        <v>0</v>
      </c>
      <c r="G339" s="280">
        <v>0</v>
      </c>
      <c r="H339" s="409"/>
    </row>
    <row r="340" spans="1:13">
      <c r="A340" s="116"/>
      <c r="B340" s="225" t="s">
        <v>464</v>
      </c>
      <c r="C340" s="94"/>
      <c r="D340" s="136"/>
      <c r="E340" s="94"/>
      <c r="F340" s="280">
        <v>0</v>
      </c>
      <c r="G340" s="280">
        <v>0</v>
      </c>
      <c r="H340" s="409"/>
    </row>
    <row r="341" spans="1:13">
      <c r="A341" s="407"/>
      <c r="B341" s="408"/>
      <c r="C341" s="97"/>
      <c r="D341" s="299"/>
      <c r="E341" s="97"/>
      <c r="F341" s="409"/>
      <c r="G341" s="409"/>
      <c r="H341" s="409"/>
    </row>
    <row r="342" spans="1:13">
      <c r="A342" s="407"/>
      <c r="B342" s="408"/>
      <c r="C342" s="97"/>
      <c r="D342" s="299"/>
      <c r="E342" s="97"/>
      <c r="F342" s="409"/>
      <c r="G342" s="409"/>
      <c r="H342" s="409"/>
    </row>
    <row r="343" spans="1:13">
      <c r="A343" s="407"/>
      <c r="B343" s="408"/>
      <c r="C343" s="97"/>
      <c r="D343" s="299"/>
      <c r="E343" s="97"/>
      <c r="F343" s="409"/>
      <c r="G343" s="409"/>
      <c r="H343" s="409"/>
      <c r="J343" s="326"/>
    </row>
    <row r="344" spans="1:13">
      <c r="A344" s="407"/>
      <c r="B344" s="408"/>
      <c r="C344" s="97"/>
      <c r="D344" s="299"/>
      <c r="E344" s="97"/>
      <c r="F344" s="409"/>
      <c r="G344" s="409"/>
      <c r="H344" s="409"/>
    </row>
    <row r="345" spans="1:13">
      <c r="A345" s="407"/>
      <c r="B345" s="408"/>
      <c r="C345" s="97"/>
      <c r="D345" s="299"/>
      <c r="E345" s="97"/>
      <c r="F345" s="409"/>
      <c r="G345" s="409"/>
      <c r="H345" s="409"/>
    </row>
    <row r="346" spans="1:13">
      <c r="A346" s="407"/>
      <c r="B346" s="408"/>
      <c r="C346" s="97"/>
      <c r="D346" s="299"/>
      <c r="E346" s="97"/>
      <c r="F346" s="409"/>
      <c r="G346" s="409"/>
      <c r="H346" s="409"/>
    </row>
    <row r="347" spans="1:13">
      <c r="A347" s="407"/>
      <c r="B347" s="408"/>
      <c r="C347" s="97"/>
      <c r="D347" s="299"/>
      <c r="E347" s="97"/>
      <c r="F347" s="409"/>
      <c r="G347" s="409"/>
      <c r="H347" s="409"/>
    </row>
    <row r="348" spans="1:13" ht="15.75" thickBot="1">
      <c r="A348" s="1"/>
      <c r="B348" s="1"/>
      <c r="C348" s="1"/>
      <c r="D348" s="1"/>
      <c r="E348" s="82"/>
      <c r="F348" s="361"/>
      <c r="G348" s="361"/>
      <c r="H348" s="361"/>
    </row>
    <row r="349" spans="1:13" ht="15.75" thickBot="1">
      <c r="A349" s="466" t="s">
        <v>65</v>
      </c>
      <c r="B349" s="467"/>
      <c r="C349" s="184">
        <f>SUM(C352+C674+C688)</f>
        <v>3126326.99</v>
      </c>
      <c r="D349" s="184">
        <f>SUM(D352+D674+D688)</f>
        <v>3651490</v>
      </c>
      <c r="E349" s="184">
        <f>SUM(E352+E674+E688)</f>
        <v>3604608.98</v>
      </c>
      <c r="F349" s="369">
        <v>79.27791131159843</v>
      </c>
      <c r="G349" s="370">
        <v>40.665668920830015</v>
      </c>
      <c r="H349" s="409"/>
      <c r="L349" s="326"/>
    </row>
    <row r="350" spans="1:13" ht="15.75" thickBot="1">
      <c r="A350" s="1"/>
      <c r="B350" s="1"/>
      <c r="C350" s="1"/>
      <c r="D350" s="1"/>
      <c r="E350" s="1"/>
      <c r="F350" s="361"/>
      <c r="G350" s="361"/>
      <c r="H350" s="361"/>
    </row>
    <row r="351" spans="1:13" ht="72.75" thickBot="1">
      <c r="A351" s="124" t="s">
        <v>20</v>
      </c>
      <c r="B351" s="125" t="s">
        <v>66</v>
      </c>
      <c r="C351" s="202" t="s">
        <v>647</v>
      </c>
      <c r="D351" s="202" t="s">
        <v>654</v>
      </c>
      <c r="E351" s="91" t="s">
        <v>649</v>
      </c>
      <c r="F351" s="362" t="s">
        <v>652</v>
      </c>
      <c r="G351" s="362" t="s">
        <v>704</v>
      </c>
      <c r="H351" s="426"/>
    </row>
    <row r="352" spans="1:13">
      <c r="A352" s="168" t="s">
        <v>209</v>
      </c>
      <c r="B352" s="169"/>
      <c r="C352" s="170">
        <f>SUM(C353+C420+C435+C484+C503+C510+C543+C558+C566+C572+C645)</f>
        <v>2777660.2800000003</v>
      </c>
      <c r="D352" s="170">
        <f t="shared" ref="D352:E352" si="28">SUM(D353+D420+D435+D484+D503+D510+D543+D558+D566+D572+D645)</f>
        <v>3005770</v>
      </c>
      <c r="E352" s="170">
        <f t="shared" si="28"/>
        <v>2968426.65</v>
      </c>
      <c r="F352" s="280">
        <f>E352/C352*100</f>
        <v>106.86787982582231</v>
      </c>
      <c r="G352" s="280">
        <f>E352/D352*100</f>
        <v>98.757611194469291</v>
      </c>
      <c r="H352" s="409"/>
      <c r="I352" s="326">
        <v>1288238</v>
      </c>
      <c r="K352" s="326"/>
      <c r="L352" s="333"/>
      <c r="M352" s="333"/>
    </row>
    <row r="353" spans="1:18">
      <c r="A353" s="166" t="s">
        <v>210</v>
      </c>
      <c r="B353" s="167"/>
      <c r="C353" s="171">
        <f t="shared" ref="C353:E354" si="29">SUM(C354)</f>
        <v>279434.99</v>
      </c>
      <c r="D353" s="171">
        <f t="shared" si="29"/>
        <v>308460</v>
      </c>
      <c r="E353" s="171">
        <f t="shared" si="29"/>
        <v>290419.26999999996</v>
      </c>
      <c r="F353" s="280">
        <f t="shared" ref="F353:F407" si="30">E353/C353*100</f>
        <v>103.93088925620945</v>
      </c>
      <c r="G353" s="280">
        <f t="shared" ref="G353:G412" si="31">E353/D353*100</f>
        <v>94.151355118978145</v>
      </c>
      <c r="H353" s="409"/>
      <c r="I353" s="326">
        <f>-E349</f>
        <v>-3604608.98</v>
      </c>
      <c r="K353" s="333"/>
      <c r="L353" s="333"/>
      <c r="M353" s="333"/>
    </row>
    <row r="354" spans="1:18">
      <c r="A354" s="147" t="s">
        <v>211</v>
      </c>
      <c r="B354" s="165"/>
      <c r="C354" s="172">
        <f t="shared" si="29"/>
        <v>279434.99</v>
      </c>
      <c r="D354" s="172">
        <f t="shared" si="29"/>
        <v>308460</v>
      </c>
      <c r="E354" s="172">
        <f t="shared" si="29"/>
        <v>290419.26999999996</v>
      </c>
      <c r="F354" s="280">
        <f t="shared" si="30"/>
        <v>103.93088925620945</v>
      </c>
      <c r="G354" s="280">
        <f t="shared" si="31"/>
        <v>94.151355118978145</v>
      </c>
      <c r="H354" s="409"/>
      <c r="I354" s="326">
        <f>SUM(I352:I353)</f>
        <v>-2316370.98</v>
      </c>
      <c r="K354" s="333"/>
      <c r="L354" s="333">
        <v>340</v>
      </c>
      <c r="M354" s="333"/>
    </row>
    <row r="355" spans="1:18">
      <c r="A355" s="145" t="s">
        <v>212</v>
      </c>
      <c r="B355" s="164"/>
      <c r="C355" s="173">
        <f>SUM(C356+C408)</f>
        <v>279434.99</v>
      </c>
      <c r="D355" s="173">
        <f>SUM(D356+D408)</f>
        <v>308460</v>
      </c>
      <c r="E355" s="173">
        <f>SUM(E356+E408)</f>
        <v>290419.26999999996</v>
      </c>
      <c r="F355" s="280">
        <f t="shared" si="30"/>
        <v>103.93088925620945</v>
      </c>
      <c r="G355" s="280">
        <f t="shared" si="31"/>
        <v>94.151355118978145</v>
      </c>
      <c r="H355" s="409"/>
      <c r="K355" s="333"/>
      <c r="L355" s="333">
        <v>227.7</v>
      </c>
      <c r="M355" s="333"/>
      <c r="P355" s="326"/>
    </row>
    <row r="356" spans="1:18">
      <c r="A356" s="129" t="s">
        <v>213</v>
      </c>
      <c r="B356" s="128"/>
      <c r="C356" s="174">
        <f>SUM(C357+C360+C364+C369+C373+C385+C401)</f>
        <v>279434.99</v>
      </c>
      <c r="D356" s="174">
        <f>SUM(D357+D360+D364+D369+D373+D385+D401)</f>
        <v>305060</v>
      </c>
      <c r="E356" s="174">
        <f>SUM(E357+E360+E364+E369+E373+E385+E401)</f>
        <v>287016.55</v>
      </c>
      <c r="F356" s="280">
        <f t="shared" si="30"/>
        <v>102.7131748962433</v>
      </c>
      <c r="G356" s="280">
        <f t="shared" si="31"/>
        <v>94.085278305907025</v>
      </c>
      <c r="H356" s="409"/>
      <c r="K356" s="333"/>
      <c r="L356" s="333">
        <v>2172</v>
      </c>
      <c r="M356" s="333"/>
    </row>
    <row r="357" spans="1:18">
      <c r="A357" s="138">
        <v>311</v>
      </c>
      <c r="B357" s="226" t="s">
        <v>69</v>
      </c>
      <c r="C357" s="189">
        <f t="shared" ref="C357:D357" si="32">SUM(C358:C359)</f>
        <v>104996.95</v>
      </c>
      <c r="D357" s="189">
        <f t="shared" si="32"/>
        <v>105900</v>
      </c>
      <c r="E357" s="189">
        <f>SUM(E358:E359)</f>
        <v>105658.45000000001</v>
      </c>
      <c r="F357" s="280">
        <f t="shared" si="30"/>
        <v>100.6300183005316</v>
      </c>
      <c r="G357" s="280">
        <f t="shared" si="31"/>
        <v>99.771907459867819</v>
      </c>
      <c r="H357" s="409"/>
      <c r="K357" s="333"/>
      <c r="L357" s="333">
        <f>SUM(L354:L356)</f>
        <v>2739.7</v>
      </c>
      <c r="M357" s="333"/>
    </row>
    <row r="358" spans="1:18" ht="18.75">
      <c r="A358" s="133">
        <v>3111</v>
      </c>
      <c r="B358" s="273" t="s">
        <v>214</v>
      </c>
      <c r="C358" s="18">
        <v>104996.95</v>
      </c>
      <c r="D358" s="18">
        <v>87000</v>
      </c>
      <c r="E358" s="213">
        <v>86778.13</v>
      </c>
      <c r="F358" s="280">
        <f t="shared" si="30"/>
        <v>82.648238829794579</v>
      </c>
      <c r="G358" s="280">
        <f t="shared" si="31"/>
        <v>99.744977011494257</v>
      </c>
      <c r="H358" s="326" t="e">
        <f>SUM(C358+C359+C444+C523+C577+C595+#REF!+C680)</f>
        <v>#REF!</v>
      </c>
      <c r="I358" s="326" t="e">
        <f>SUM(D358+D359+D444+D523+D577+D595+#REF!+D680)</f>
        <v>#REF!</v>
      </c>
      <c r="J358" s="326" t="e">
        <f>SUM(E358+E359+E444+E523+E577+E595+#REF!+E680)</f>
        <v>#REF!</v>
      </c>
      <c r="K358" s="333"/>
      <c r="L358" s="333"/>
      <c r="M358" s="333"/>
      <c r="N358" s="441">
        <v>3</v>
      </c>
    </row>
    <row r="359" spans="1:18" ht="18.75">
      <c r="A359" s="133">
        <v>3111</v>
      </c>
      <c r="B359" s="273" t="s">
        <v>694</v>
      </c>
      <c r="C359" s="18">
        <v>0</v>
      </c>
      <c r="D359" s="18">
        <v>18900</v>
      </c>
      <c r="E359" s="213">
        <v>18880.32</v>
      </c>
      <c r="F359" s="280">
        <v>0</v>
      </c>
      <c r="G359" s="280">
        <f t="shared" si="31"/>
        <v>99.895873015873022</v>
      </c>
      <c r="H359" s="326"/>
      <c r="I359" s="326"/>
      <c r="J359" s="326"/>
      <c r="K359" s="333"/>
      <c r="L359" s="333"/>
      <c r="M359" s="333"/>
      <c r="N359" s="441"/>
    </row>
    <row r="360" spans="1:18">
      <c r="A360" s="138">
        <v>312</v>
      </c>
      <c r="B360" s="257" t="s">
        <v>70</v>
      </c>
      <c r="C360" s="189">
        <f t="shared" ref="C360:D360" si="33">SUM(C361:C363)</f>
        <v>3900</v>
      </c>
      <c r="D360" s="189">
        <f t="shared" si="33"/>
        <v>4800</v>
      </c>
      <c r="E360" s="189">
        <f>SUM(E361:E363)</f>
        <v>4800</v>
      </c>
      <c r="F360" s="280">
        <f t="shared" si="30"/>
        <v>123.07692307692308</v>
      </c>
      <c r="G360" s="280">
        <f t="shared" si="31"/>
        <v>100</v>
      </c>
      <c r="H360" s="326" t="e">
        <f>SUM(C361+C362+C363+C446+C447+C448+C579+C580+#REF!+C682+#REF!)</f>
        <v>#REF!</v>
      </c>
      <c r="I360" s="326" t="e">
        <f>SUM(D361+D362+D363+D446+D447+D448+D579+D580+#REF!+D682+#REF!)</f>
        <v>#REF!</v>
      </c>
      <c r="J360" s="326" t="e">
        <f>SUM(E361+E362+E363+E446+E447+E448+E579+E580+#REF!+E682+#REF!)</f>
        <v>#REF!</v>
      </c>
      <c r="K360" s="333"/>
      <c r="L360" s="333"/>
      <c r="M360" s="333"/>
      <c r="N360" s="326" t="e">
        <f>SUM(H367+H369+L365+L367+L369+L370+L371)</f>
        <v>#REF!</v>
      </c>
      <c r="O360" s="326" t="e">
        <f t="shared" ref="O360:P360" si="34">SUM(I367+I369+M365+M367+M369+M370+M371)</f>
        <v>#REF!</v>
      </c>
      <c r="P360" s="326" t="e">
        <f t="shared" si="34"/>
        <v>#REF!</v>
      </c>
    </row>
    <row r="361" spans="1:18">
      <c r="A361" s="133">
        <v>31213</v>
      </c>
      <c r="B361" s="273" t="s">
        <v>215</v>
      </c>
      <c r="C361" s="213">
        <v>400</v>
      </c>
      <c r="D361" s="18">
        <v>400</v>
      </c>
      <c r="E361" s="213">
        <v>400</v>
      </c>
      <c r="F361" s="280">
        <f t="shared" si="30"/>
        <v>100</v>
      </c>
      <c r="G361" s="280">
        <f t="shared" si="31"/>
        <v>100</v>
      </c>
      <c r="H361" s="326" t="e">
        <f>SUM(C365+C366+C450+C582+#REF!+C684)</f>
        <v>#REF!</v>
      </c>
      <c r="I361" s="326" t="e">
        <f>SUM(D365+D366+D450+D582+#REF!+D684)</f>
        <v>#REF!</v>
      </c>
      <c r="J361" s="326" t="e">
        <f>SUM(E365+E366+E450+E582+#REF!+E684)</f>
        <v>#REF!</v>
      </c>
      <c r="K361" s="333"/>
      <c r="L361" s="333"/>
      <c r="M361" s="333"/>
    </row>
    <row r="362" spans="1:18">
      <c r="A362" s="133">
        <v>31219</v>
      </c>
      <c r="B362" s="273" t="s">
        <v>216</v>
      </c>
      <c r="C362" s="213">
        <v>3500</v>
      </c>
      <c r="D362" s="18">
        <v>2900</v>
      </c>
      <c r="E362" s="213">
        <v>2900</v>
      </c>
      <c r="F362" s="280">
        <f t="shared" si="30"/>
        <v>82.857142857142861</v>
      </c>
      <c r="G362" s="280">
        <f t="shared" si="31"/>
        <v>100</v>
      </c>
      <c r="H362" s="326" t="e">
        <f>SUM(C367+C368+C451+C583+#REF!+C685)</f>
        <v>#REF!</v>
      </c>
      <c r="I362" s="326" t="e">
        <f>SUM(D367+D368+D451+D583+#REF!+D685)</f>
        <v>#REF!</v>
      </c>
      <c r="J362" s="326" t="e">
        <f>SUM(E367+E368+E451+E583+#REF!+E685)</f>
        <v>#REF!</v>
      </c>
      <c r="K362" s="333"/>
      <c r="L362" s="333"/>
      <c r="M362" s="333"/>
    </row>
    <row r="363" spans="1:18">
      <c r="A363" s="133">
        <v>3121</v>
      </c>
      <c r="B363" s="273" t="s">
        <v>217</v>
      </c>
      <c r="C363" s="213">
        <v>0</v>
      </c>
      <c r="D363" s="18">
        <v>1500</v>
      </c>
      <c r="E363" s="213">
        <v>1500</v>
      </c>
      <c r="F363" s="280">
        <v>0</v>
      </c>
      <c r="G363" s="280">
        <f t="shared" si="31"/>
        <v>100</v>
      </c>
      <c r="H363" s="409">
        <f>C525</f>
        <v>25984.94</v>
      </c>
      <c r="I363" s="409">
        <f>D525</f>
        <v>38650</v>
      </c>
      <c r="J363" s="409">
        <f>E525</f>
        <v>38638.080000000002</v>
      </c>
      <c r="K363" s="333"/>
      <c r="L363" s="333"/>
      <c r="M363" s="333"/>
    </row>
    <row r="364" spans="1:18">
      <c r="A364" s="138">
        <v>313</v>
      </c>
      <c r="B364" s="257" t="s">
        <v>71</v>
      </c>
      <c r="C364" s="189">
        <f t="shared" ref="C364:D364" si="35">SUM(C365:C368)</f>
        <v>18059.350000000002</v>
      </c>
      <c r="D364" s="189">
        <f t="shared" si="35"/>
        <v>18150</v>
      </c>
      <c r="E364" s="189">
        <f>SUM(E365:E368)</f>
        <v>18173.249999999996</v>
      </c>
      <c r="F364" s="280">
        <f t="shared" si="30"/>
        <v>100.63069822557287</v>
      </c>
      <c r="G364" s="280">
        <f t="shared" si="31"/>
        <v>100.12809917355369</v>
      </c>
      <c r="H364" s="409">
        <f>C597</f>
        <v>25984.94</v>
      </c>
      <c r="I364" s="409">
        <f>D597</f>
        <v>0</v>
      </c>
      <c r="J364" s="409">
        <f>E597</f>
        <v>0</v>
      </c>
      <c r="K364" s="333"/>
      <c r="L364" s="333"/>
      <c r="M364" s="333"/>
    </row>
    <row r="365" spans="1:18">
      <c r="A365" s="133">
        <v>31321</v>
      </c>
      <c r="B365" s="273" t="s">
        <v>218</v>
      </c>
      <c r="C365" s="18">
        <v>16274.45</v>
      </c>
      <c r="D365" s="18">
        <v>13500</v>
      </c>
      <c r="E365" s="213">
        <v>13450.64</v>
      </c>
      <c r="F365" s="280">
        <f t="shared" si="30"/>
        <v>82.64881455287275</v>
      </c>
      <c r="G365" s="280">
        <f t="shared" si="31"/>
        <v>99.634370370370362</v>
      </c>
      <c r="H365" s="409" t="e">
        <f>SUM(H361:H364)</f>
        <v>#REF!</v>
      </c>
      <c r="I365" s="409" t="e">
        <f>SUM(I361:I364)</f>
        <v>#REF!</v>
      </c>
      <c r="J365" s="409" t="e">
        <f>SUM(J361:J364)</f>
        <v>#REF!</v>
      </c>
      <c r="K365" s="333" t="s">
        <v>616</v>
      </c>
      <c r="L365" s="318">
        <f>C571</f>
        <v>2240.63</v>
      </c>
      <c r="M365" s="318">
        <f>D571</f>
        <v>0</v>
      </c>
      <c r="N365" s="318">
        <f>E571</f>
        <v>0</v>
      </c>
      <c r="O365" s="437" t="s">
        <v>645</v>
      </c>
    </row>
    <row r="366" spans="1:18">
      <c r="A366" s="133">
        <v>31321</v>
      </c>
      <c r="B366" s="273" t="s">
        <v>695</v>
      </c>
      <c r="C366" s="18"/>
      <c r="D366" s="18">
        <v>2920</v>
      </c>
      <c r="E366" s="213">
        <v>2926.46</v>
      </c>
      <c r="F366" s="280">
        <v>0</v>
      </c>
      <c r="G366" s="280">
        <f t="shared" si="31"/>
        <v>100.22123287671234</v>
      </c>
      <c r="H366" s="409"/>
      <c r="I366" s="409"/>
      <c r="J366" s="409"/>
      <c r="K366" s="333"/>
      <c r="L366" s="318"/>
      <c r="M366" s="318"/>
      <c r="N366" s="318"/>
      <c r="O366" s="437"/>
      <c r="P366" s="326"/>
    </row>
    <row r="367" spans="1:18">
      <c r="A367" s="133">
        <v>31331</v>
      </c>
      <c r="B367" s="273" t="s">
        <v>219</v>
      </c>
      <c r="C367" s="18">
        <v>1784.9</v>
      </c>
      <c r="D367" s="18">
        <v>1400</v>
      </c>
      <c r="E367" s="213">
        <v>1475.19</v>
      </c>
      <c r="F367" s="280">
        <f t="shared" si="30"/>
        <v>82.648327637402659</v>
      </c>
      <c r="G367" s="280">
        <f t="shared" si="31"/>
        <v>105.3707142857143</v>
      </c>
      <c r="H367" s="280" t="e">
        <f>SUM(H358+H360+H365)</f>
        <v>#REF!</v>
      </c>
      <c r="I367" s="280" t="e">
        <f t="shared" ref="I367:J367" si="36">SUM(I358+I360+I365)</f>
        <v>#REF!</v>
      </c>
      <c r="J367" s="280" t="e">
        <f t="shared" si="36"/>
        <v>#REF!</v>
      </c>
      <c r="K367" s="436" t="s">
        <v>617</v>
      </c>
      <c r="L367" s="318" t="e">
        <f>SUM(C369+C373+C385+C401+C439+C452+C454+C458+C463+C495+C507+C552+C562+C589+C601+C606+C613+C620+C623+C626+C628+C632+C636+C641+C643+#REF!+#REF!+C686+C693+C700+C706+C709+C716+C720+C724+C730+C734)</f>
        <v>#REF!</v>
      </c>
      <c r="M367" s="318" t="e">
        <f>SUM(D369+D373+D385+D401+D439+D452+D454+D458+D463+D495+D507+D552+D562+D589+D601+D606+D613+D620+D623+D626+D628+D632+D636+D641+D643+#REF!+#REF!+D686+D693+D700+D706+D709+D716+D720+D724+D730+D734)</f>
        <v>#REF!</v>
      </c>
      <c r="N367" s="318" t="e">
        <f>SUM(E369+E373+E385+E401+E439+E452+E454+E458+E463+E495+E507+E552+E562+E589+E601+E606+E613+E620+E623+E626+E628+E632+E636+E641+E643+#REF!+#REF!+E686+E693+E700+E706+E709+E716+E720+E724+E730+E734)</f>
        <v>#REF!</v>
      </c>
      <c r="O367" s="437" t="s">
        <v>618</v>
      </c>
      <c r="P367" s="326"/>
      <c r="Q367" s="326"/>
      <c r="R367" s="326" t="e">
        <f>SUM(M372+M375+M386+M401)</f>
        <v>#REF!</v>
      </c>
    </row>
    <row r="368" spans="1:18">
      <c r="A368" s="133">
        <v>31331</v>
      </c>
      <c r="B368" s="273" t="s">
        <v>696</v>
      </c>
      <c r="C368" s="18"/>
      <c r="D368" s="18">
        <v>330</v>
      </c>
      <c r="E368" s="213">
        <v>320.95999999999998</v>
      </c>
      <c r="F368" s="280">
        <v>0</v>
      </c>
      <c r="G368" s="280">
        <f t="shared" si="31"/>
        <v>97.260606060606065</v>
      </c>
      <c r="H368" s="280"/>
      <c r="I368" s="280"/>
      <c r="J368" s="280"/>
      <c r="K368" s="436"/>
      <c r="L368" s="318"/>
      <c r="M368" s="318"/>
      <c r="N368" s="318"/>
      <c r="O368" s="437"/>
      <c r="P368" s="326"/>
      <c r="Q368" s="326"/>
      <c r="R368" s="326"/>
    </row>
    <row r="369" spans="1:15">
      <c r="A369" s="138">
        <v>321</v>
      </c>
      <c r="B369" s="257" t="s">
        <v>73</v>
      </c>
      <c r="C369" s="189">
        <f>SUM(C370:C372)</f>
        <v>6116.85</v>
      </c>
      <c r="D369" s="189">
        <f>SUM(D370:D372)</f>
        <v>6600</v>
      </c>
      <c r="E369" s="189">
        <f>SUM(E370:E372)</f>
        <v>3813.2</v>
      </c>
      <c r="F369" s="280">
        <f t="shared" si="30"/>
        <v>62.339275934508763</v>
      </c>
      <c r="G369" s="280">
        <f t="shared" si="31"/>
        <v>57.775757575757567</v>
      </c>
      <c r="H369" s="280">
        <f>SUM(C466+C547+C549)</f>
        <v>5375</v>
      </c>
      <c r="I369" s="280">
        <f>SUM(D547+D549)</f>
        <v>7595</v>
      </c>
      <c r="J369" s="280">
        <f>SUM(E547+E549)</f>
        <v>5081.43</v>
      </c>
      <c r="K369" s="436" t="s">
        <v>619</v>
      </c>
      <c r="L369" s="318">
        <f>SUM(C425)</f>
        <v>18520.740000000002</v>
      </c>
      <c r="M369" s="318">
        <f>SUM(D425)</f>
        <v>19300</v>
      </c>
      <c r="N369" s="318">
        <f>SUM(E425)</f>
        <v>22360.799999999999</v>
      </c>
      <c r="O369" s="437" t="s">
        <v>620</v>
      </c>
    </row>
    <row r="370" spans="1:15">
      <c r="A370" s="133">
        <v>3211</v>
      </c>
      <c r="B370" s="273" t="s">
        <v>74</v>
      </c>
      <c r="C370" s="18">
        <v>1574.45</v>
      </c>
      <c r="D370" s="18">
        <v>5500</v>
      </c>
      <c r="E370" s="213">
        <v>2738.2</v>
      </c>
      <c r="F370" s="280">
        <f t="shared" si="30"/>
        <v>173.9147003715583</v>
      </c>
      <c r="G370" s="280">
        <f t="shared" si="31"/>
        <v>49.785454545454542</v>
      </c>
      <c r="H370" s="326">
        <f>SUM(C370+C453+C687)</f>
        <v>5253.45</v>
      </c>
      <c r="I370" s="326">
        <f>SUM(D370+D687)</f>
        <v>6000</v>
      </c>
      <c r="J370" s="326">
        <f>SUM(E370+E453+E687)</f>
        <v>4106.62</v>
      </c>
      <c r="K370" s="435"/>
      <c r="L370" s="318">
        <f>SUM(C433+C514+C528)</f>
        <v>68160</v>
      </c>
      <c r="M370" s="318">
        <f>SUM(D433+D514+D528)</f>
        <v>57000</v>
      </c>
      <c r="N370" s="318">
        <f>SUM(E433+E514+E528)</f>
        <v>51179.380000000005</v>
      </c>
      <c r="O370" s="437" t="s">
        <v>621</v>
      </c>
    </row>
    <row r="371" spans="1:15">
      <c r="A371" s="272">
        <v>32121</v>
      </c>
      <c r="B371" s="273" t="s">
        <v>220</v>
      </c>
      <c r="C371" s="213">
        <v>2282.4</v>
      </c>
      <c r="D371" s="213">
        <v>0</v>
      </c>
      <c r="E371" s="213">
        <v>0</v>
      </c>
      <c r="F371" s="280">
        <f t="shared" si="30"/>
        <v>0</v>
      </c>
      <c r="G371" s="280">
        <v>0</v>
      </c>
      <c r="H371" s="326" t="e">
        <f>SUM(C371+#REF!)</f>
        <v>#REF!</v>
      </c>
      <c r="I371" s="326" t="e">
        <f>SUM(D371+#REF!)</f>
        <v>#REF!</v>
      </c>
      <c r="J371" s="326" t="e">
        <f>SUM(E371+#REF!)</f>
        <v>#REF!</v>
      </c>
      <c r="K371" s="438">
        <v>321</v>
      </c>
      <c r="L371" s="318">
        <f>SUM(C428+C430+C478+C488+C518+C532+C535+C539+C564+C703+C712)</f>
        <v>837928.53000000014</v>
      </c>
      <c r="M371" s="318">
        <f>SUM(D428+D430+D478+D488+D518+D532+D535+D539+D564+D698+D703+D712)</f>
        <v>238800</v>
      </c>
      <c r="N371" s="318">
        <f>SUM(E428+E430+E478+E488+E518+E532+E535+E539+E564+E698+E703+E712)</f>
        <v>233638.68000000002</v>
      </c>
      <c r="O371" s="437" t="s">
        <v>622</v>
      </c>
    </row>
    <row r="372" spans="1:15">
      <c r="A372" s="272">
        <v>32131</v>
      </c>
      <c r="B372" s="273" t="s">
        <v>221</v>
      </c>
      <c r="C372" s="213">
        <v>2260</v>
      </c>
      <c r="D372" s="213">
        <v>1100</v>
      </c>
      <c r="E372" s="213">
        <v>1075</v>
      </c>
      <c r="F372" s="280">
        <f t="shared" si="30"/>
        <v>47.56637168141593</v>
      </c>
      <c r="G372" s="280">
        <f t="shared" si="31"/>
        <v>97.727272727272734</v>
      </c>
      <c r="H372" s="409">
        <f>SUM(C372)</f>
        <v>2260</v>
      </c>
      <c r="I372" s="409">
        <f>SUM(D372)</f>
        <v>1100</v>
      </c>
      <c r="J372" s="409">
        <f>SUM(E372)</f>
        <v>1075</v>
      </c>
      <c r="K372" s="439" t="e">
        <f>SUM(H370:H372)</f>
        <v>#REF!</v>
      </c>
      <c r="L372" s="439" t="e">
        <f>SUM(I370:I372)</f>
        <v>#REF!</v>
      </c>
      <c r="M372" s="439" t="e">
        <f>SUM(J370:J372)</f>
        <v>#REF!</v>
      </c>
    </row>
    <row r="373" spans="1:15">
      <c r="A373" s="138">
        <v>322</v>
      </c>
      <c r="B373" s="257" t="s">
        <v>77</v>
      </c>
      <c r="C373" s="189">
        <f>SUM(C374:C384)</f>
        <v>50861.11</v>
      </c>
      <c r="D373" s="189">
        <f>SUM(D374:D384)</f>
        <v>50950</v>
      </c>
      <c r="E373" s="189">
        <f>SUM(E374:E384)</f>
        <v>47436.24</v>
      </c>
      <c r="F373" s="280">
        <f t="shared" si="30"/>
        <v>93.266230328044358</v>
      </c>
      <c r="G373" s="280">
        <f t="shared" si="31"/>
        <v>93.103513248282624</v>
      </c>
      <c r="H373" s="409"/>
      <c r="K373" s="435"/>
      <c r="L373" s="333"/>
      <c r="M373" s="333"/>
    </row>
    <row r="374" spans="1:15">
      <c r="A374" s="133">
        <v>32211</v>
      </c>
      <c r="B374" s="273" t="s">
        <v>222</v>
      </c>
      <c r="C374" s="18">
        <v>3533.72</v>
      </c>
      <c r="D374" s="18">
        <v>8650</v>
      </c>
      <c r="E374" s="213">
        <v>8261.1200000000008</v>
      </c>
      <c r="F374" s="280">
        <f t="shared" si="30"/>
        <v>233.77969958004599</v>
      </c>
      <c r="G374" s="280">
        <f t="shared" si="31"/>
        <v>95.504277456647415</v>
      </c>
      <c r="H374" s="326">
        <f>SUM(C374+C375+C455+C590)</f>
        <v>9614.65</v>
      </c>
      <c r="I374" s="326">
        <f>SUM(D374+D375+D455+D590)</f>
        <v>12800</v>
      </c>
      <c r="J374" s="326">
        <f>SUM(E374+E375+E455+E590)</f>
        <v>11171.880000000001</v>
      </c>
      <c r="K374" s="440">
        <v>322</v>
      </c>
      <c r="L374" s="333"/>
      <c r="M374" s="333"/>
    </row>
    <row r="375" spans="1:15">
      <c r="A375" s="272">
        <v>32214</v>
      </c>
      <c r="B375" s="273" t="s">
        <v>223</v>
      </c>
      <c r="C375" s="213">
        <v>2751.61</v>
      </c>
      <c r="D375" s="213">
        <v>1000</v>
      </c>
      <c r="E375" s="213">
        <v>859.25</v>
      </c>
      <c r="F375" s="280">
        <f t="shared" si="30"/>
        <v>31.22717245539884</v>
      </c>
      <c r="G375" s="280">
        <f t="shared" si="31"/>
        <v>85.924999999999997</v>
      </c>
      <c r="H375" s="409"/>
      <c r="K375" s="326">
        <f>SUM(H374:H383)</f>
        <v>279131.5</v>
      </c>
      <c r="L375" s="326">
        <f>SUM(I374:I383)</f>
        <v>286770</v>
      </c>
      <c r="M375" s="326">
        <f>SUM(J374:J383)</f>
        <v>264572.36</v>
      </c>
    </row>
    <row r="376" spans="1:15">
      <c r="A376" s="133">
        <v>3223100</v>
      </c>
      <c r="B376" s="273" t="s">
        <v>224</v>
      </c>
      <c r="C376" s="18">
        <v>7158.37</v>
      </c>
      <c r="D376" s="18">
        <v>6500</v>
      </c>
      <c r="E376" s="213">
        <v>5911.67</v>
      </c>
      <c r="F376" s="280">
        <f t="shared" si="30"/>
        <v>82.584024016640669</v>
      </c>
      <c r="G376" s="280">
        <f t="shared" si="31"/>
        <v>90.94876923076923</v>
      </c>
      <c r="H376" s="326">
        <f>SUM(C376+C377+C378+C379+C456+C602+C609+C610+C611+C612+C624+C633+C634+C642+C725+C726)</f>
        <v>219532.32</v>
      </c>
      <c r="I376" s="326">
        <f>SUM(D376+D377+D378+D379+D456+D602+D609+D610+D611+D612+D624+D633+D634+D642+D725+D726)</f>
        <v>222700</v>
      </c>
      <c r="J376" s="326">
        <f>SUM(E376+E377+E378+E379+E456+E602+E609+E610+E611+E612+E624+E633+E634+E642+E725+E726)</f>
        <v>205507.16999999998</v>
      </c>
      <c r="K376" s="333"/>
      <c r="L376" s="333"/>
      <c r="M376" s="333"/>
    </row>
    <row r="377" spans="1:15">
      <c r="A377" s="133">
        <v>32233</v>
      </c>
      <c r="B377" s="273" t="s">
        <v>225</v>
      </c>
      <c r="C377" s="18">
        <v>16058.95</v>
      </c>
      <c r="D377" s="18">
        <v>15000</v>
      </c>
      <c r="E377" s="213">
        <v>13787.53</v>
      </c>
      <c r="F377" s="280">
        <f t="shared" si="30"/>
        <v>85.855737766167778</v>
      </c>
      <c r="G377" s="280">
        <f t="shared" si="31"/>
        <v>91.916866666666678</v>
      </c>
      <c r="H377" s="409"/>
      <c r="K377" s="333"/>
      <c r="L377" s="333"/>
      <c r="M377" s="333"/>
    </row>
    <row r="378" spans="1:15">
      <c r="A378" s="133">
        <v>3223303</v>
      </c>
      <c r="B378" s="273" t="s">
        <v>226</v>
      </c>
      <c r="C378" s="18">
        <v>5713.56</v>
      </c>
      <c r="D378" s="18">
        <v>2000</v>
      </c>
      <c r="E378" s="213">
        <v>1438.25</v>
      </c>
      <c r="F378" s="280">
        <f t="shared" si="30"/>
        <v>25.172571916633412</v>
      </c>
      <c r="G378" s="280">
        <f t="shared" si="31"/>
        <v>71.912499999999994</v>
      </c>
      <c r="H378" s="409"/>
      <c r="K378" s="333"/>
      <c r="L378" s="333"/>
      <c r="M378" s="333"/>
    </row>
    <row r="379" spans="1:15">
      <c r="A379" s="133">
        <v>3223401</v>
      </c>
      <c r="B379" s="273" t="s">
        <v>227</v>
      </c>
      <c r="C379" s="18">
        <v>6709.4</v>
      </c>
      <c r="D379" s="18">
        <v>9000</v>
      </c>
      <c r="E379" s="213">
        <v>8693.24</v>
      </c>
      <c r="F379" s="280">
        <f t="shared" si="30"/>
        <v>129.56806867976272</v>
      </c>
      <c r="G379" s="280">
        <f t="shared" si="31"/>
        <v>96.591555555555558</v>
      </c>
      <c r="H379" s="409"/>
      <c r="K379" s="333"/>
      <c r="L379" s="333"/>
      <c r="M379" s="333"/>
    </row>
    <row r="380" spans="1:15">
      <c r="A380" s="133">
        <v>32241</v>
      </c>
      <c r="B380" s="273" t="s">
        <v>228</v>
      </c>
      <c r="C380" s="18">
        <v>1043.5</v>
      </c>
      <c r="D380" s="18">
        <v>1300</v>
      </c>
      <c r="E380" s="213">
        <v>1250.0999999999999</v>
      </c>
      <c r="F380" s="280">
        <f t="shared" si="30"/>
        <v>119.79875419262098</v>
      </c>
      <c r="G380" s="280">
        <f t="shared" si="31"/>
        <v>96.161538461538456</v>
      </c>
      <c r="H380" s="326">
        <f>SUM(C380+C381+C382+C603+C604+C607+C608+C625+C635+C727+C728)</f>
        <v>36254.89</v>
      </c>
      <c r="I380" s="326">
        <f>SUM(D380+D381+D382+D603+D604+D607+D608+D625+D635+D727+D728)</f>
        <v>30270</v>
      </c>
      <c r="J380" s="326">
        <f>SUM(E380+E381+E382+E603+E604+E607+E608+E625+E635+E727+E728)</f>
        <v>27444.769999999997</v>
      </c>
      <c r="K380" s="333"/>
      <c r="L380" s="333"/>
      <c r="M380" s="333"/>
    </row>
    <row r="381" spans="1:15">
      <c r="A381" s="133">
        <v>32242</v>
      </c>
      <c r="B381" s="273" t="s">
        <v>229</v>
      </c>
      <c r="C381" s="18">
        <v>4702.04</v>
      </c>
      <c r="D381" s="18">
        <v>2200</v>
      </c>
      <c r="E381" s="213">
        <v>2036</v>
      </c>
      <c r="F381" s="280">
        <f t="shared" si="30"/>
        <v>43.300354739644916</v>
      </c>
      <c r="G381" s="280">
        <f t="shared" si="31"/>
        <v>92.545454545454547</v>
      </c>
      <c r="H381" s="409"/>
      <c r="O381" s="453"/>
    </row>
    <row r="382" spans="1:15">
      <c r="A382" s="133">
        <v>32243</v>
      </c>
      <c r="B382" s="273" t="s">
        <v>230</v>
      </c>
      <c r="C382" s="18">
        <v>150.96</v>
      </c>
      <c r="D382" s="18">
        <v>300</v>
      </c>
      <c r="E382" s="213">
        <v>285.10000000000002</v>
      </c>
      <c r="F382" s="280">
        <f t="shared" si="30"/>
        <v>188.85797562268152</v>
      </c>
      <c r="G382" s="280">
        <f t="shared" si="31"/>
        <v>95.033333333333331</v>
      </c>
      <c r="H382" s="409"/>
      <c r="O382" s="326"/>
    </row>
    <row r="383" spans="1:15">
      <c r="A383" s="133">
        <v>32251</v>
      </c>
      <c r="B383" s="273" t="s">
        <v>231</v>
      </c>
      <c r="C383" s="18">
        <v>3039</v>
      </c>
      <c r="D383" s="18">
        <v>4000</v>
      </c>
      <c r="E383" s="213">
        <v>4011.48</v>
      </c>
      <c r="F383" s="280">
        <f t="shared" si="30"/>
        <v>132</v>
      </c>
      <c r="G383" s="280">
        <f t="shared" si="31"/>
        <v>100.28699999999999</v>
      </c>
      <c r="H383" s="326">
        <f>SUM(C383+C384+C591+C729)</f>
        <v>13729.64</v>
      </c>
      <c r="I383" s="326">
        <f>SUM(D383+D384+D591+D729)</f>
        <v>21000</v>
      </c>
      <c r="J383" s="326">
        <f>SUM(E383+E384+E591+E729)</f>
        <v>20448.54</v>
      </c>
    </row>
    <row r="384" spans="1:15">
      <c r="A384" s="133">
        <v>32252</v>
      </c>
      <c r="B384" s="273" t="s">
        <v>232</v>
      </c>
      <c r="C384" s="18">
        <v>0</v>
      </c>
      <c r="D384" s="18">
        <v>1000</v>
      </c>
      <c r="E384" s="213">
        <v>902.5</v>
      </c>
      <c r="F384" s="280">
        <v>0</v>
      </c>
      <c r="G384" s="280">
        <f t="shared" si="31"/>
        <v>90.25</v>
      </c>
      <c r="H384" s="409"/>
      <c r="O384" s="326"/>
    </row>
    <row r="385" spans="1:15">
      <c r="A385" s="138">
        <v>323</v>
      </c>
      <c r="B385" s="257" t="s">
        <v>82</v>
      </c>
      <c r="C385" s="189">
        <f>SUM(C386:C400)</f>
        <v>58938.720000000008</v>
      </c>
      <c r="D385" s="189">
        <f>SUM(D386:D400)</f>
        <v>84500</v>
      </c>
      <c r="E385" s="189">
        <f>SUM(E386:E400)</f>
        <v>75190.92</v>
      </c>
      <c r="F385" s="280">
        <f t="shared" si="30"/>
        <v>127.57474203715316</v>
      </c>
      <c r="G385" s="280">
        <f t="shared" si="31"/>
        <v>88.983337278106518</v>
      </c>
      <c r="H385" s="409"/>
      <c r="K385" s="372">
        <v>323</v>
      </c>
      <c r="O385" s="326"/>
    </row>
    <row r="386" spans="1:15">
      <c r="A386" s="133">
        <v>32311</v>
      </c>
      <c r="B386" s="273" t="s">
        <v>233</v>
      </c>
      <c r="C386" s="18">
        <v>10088.040000000001</v>
      </c>
      <c r="D386" s="18">
        <v>11500</v>
      </c>
      <c r="E386" s="18">
        <v>9700.82</v>
      </c>
      <c r="F386" s="280">
        <f t="shared" si="30"/>
        <v>96.161593332302402</v>
      </c>
      <c r="G386" s="280">
        <f t="shared" si="31"/>
        <v>84.354956521739126</v>
      </c>
      <c r="H386" s="326">
        <f>SUM(C386+C387+C459+C614)</f>
        <v>22134.600000000002</v>
      </c>
      <c r="I386" s="326">
        <f>SUM(D386+D387+D459+D614)</f>
        <v>21000</v>
      </c>
      <c r="J386" s="326">
        <f>SUM(E386+E387+E459+E614)</f>
        <v>17681.53</v>
      </c>
      <c r="K386" s="326">
        <f>SUM(H386:H398)</f>
        <v>289750.04000000004</v>
      </c>
      <c r="L386" s="326">
        <f>SUM(I386:I398)</f>
        <v>318000</v>
      </c>
      <c r="M386" s="326">
        <f>SUM(J386:J398)</f>
        <v>309753.05</v>
      </c>
      <c r="O386" s="326"/>
    </row>
    <row r="387" spans="1:15">
      <c r="A387" s="133">
        <v>32313</v>
      </c>
      <c r="B387" s="273" t="s">
        <v>234</v>
      </c>
      <c r="C387" s="18">
        <v>7362.93</v>
      </c>
      <c r="D387" s="18">
        <v>6500</v>
      </c>
      <c r="E387" s="18">
        <v>5362.11</v>
      </c>
      <c r="F387" s="280">
        <f t="shared" si="30"/>
        <v>72.825763656587796</v>
      </c>
      <c r="G387" s="280">
        <f t="shared" si="31"/>
        <v>82.493999999999986</v>
      </c>
      <c r="H387" s="409"/>
    </row>
    <row r="388" spans="1:15">
      <c r="A388" s="133">
        <v>32321</v>
      </c>
      <c r="B388" s="273" t="s">
        <v>235</v>
      </c>
      <c r="C388" s="18">
        <v>0</v>
      </c>
      <c r="D388" s="18">
        <v>5800</v>
      </c>
      <c r="E388" s="18">
        <v>6001.62</v>
      </c>
      <c r="F388" s="280">
        <v>0</v>
      </c>
      <c r="G388" s="280">
        <f t="shared" si="31"/>
        <v>103.47620689655173</v>
      </c>
      <c r="H388" s="326">
        <f>SUM(C388+C389+C390+C460+C615+C616+C627+C637+C644+C732)</f>
        <v>208731.52000000002</v>
      </c>
      <c r="I388" s="326">
        <f>SUM(D388+D389+D390+D460+D615+D616+D627+D637+D644+D732)</f>
        <v>169150</v>
      </c>
      <c r="J388" s="326">
        <f>SUM(E388+E389+E390+E460+E615+E616+E627+E637+E644+E732)</f>
        <v>171747</v>
      </c>
    </row>
    <row r="389" spans="1:15">
      <c r="A389" s="133">
        <v>32322</v>
      </c>
      <c r="B389" s="273" t="s">
        <v>236</v>
      </c>
      <c r="C389" s="18">
        <v>321</v>
      </c>
      <c r="D389" s="18">
        <v>1550</v>
      </c>
      <c r="E389" s="18">
        <v>1615.88</v>
      </c>
      <c r="F389" s="280">
        <f t="shared" si="30"/>
        <v>503.38940809968847</v>
      </c>
      <c r="G389" s="280">
        <f t="shared" si="31"/>
        <v>104.25032258064518</v>
      </c>
      <c r="H389" s="409"/>
      <c r="O389" s="326"/>
    </row>
    <row r="390" spans="1:15">
      <c r="A390" s="133">
        <v>32323</v>
      </c>
      <c r="B390" s="273" t="s">
        <v>237</v>
      </c>
      <c r="C390" s="18">
        <v>2981.27</v>
      </c>
      <c r="D390" s="18">
        <v>4600</v>
      </c>
      <c r="E390" s="18">
        <v>4625</v>
      </c>
      <c r="F390" s="280">
        <f t="shared" si="30"/>
        <v>155.1352276043431</v>
      </c>
      <c r="G390" s="280">
        <f t="shared" si="31"/>
        <v>100.54347826086956</v>
      </c>
      <c r="H390" s="409"/>
    </row>
    <row r="391" spans="1:15">
      <c r="A391" s="133">
        <v>32331</v>
      </c>
      <c r="B391" s="273" t="s">
        <v>238</v>
      </c>
      <c r="C391" s="18">
        <v>500</v>
      </c>
      <c r="D391" s="18">
        <v>500</v>
      </c>
      <c r="E391" s="18">
        <v>400</v>
      </c>
      <c r="F391" s="280">
        <f t="shared" si="30"/>
        <v>80</v>
      </c>
      <c r="G391" s="280">
        <f t="shared" si="31"/>
        <v>80</v>
      </c>
      <c r="H391" s="326">
        <f>SUM(C391+C392+C461+C710)</f>
        <v>8541.25</v>
      </c>
      <c r="I391" s="326">
        <f>SUM(D391+D392+D461+D710)</f>
        <v>8700</v>
      </c>
      <c r="J391" s="326">
        <f>SUM(E391+E392+E461+E710)</f>
        <v>7901.25</v>
      </c>
      <c r="O391" s="326"/>
    </row>
    <row r="392" spans="1:15">
      <c r="A392" s="133">
        <v>32334</v>
      </c>
      <c r="B392" s="273" t="s">
        <v>239</v>
      </c>
      <c r="C392" s="18">
        <v>6481.25</v>
      </c>
      <c r="D392" s="18">
        <v>6500</v>
      </c>
      <c r="E392" s="18">
        <v>5961.25</v>
      </c>
      <c r="F392" s="280">
        <f t="shared" si="30"/>
        <v>91.976856316297003</v>
      </c>
      <c r="G392" s="280">
        <f t="shared" si="31"/>
        <v>91.711538461538467</v>
      </c>
      <c r="H392" s="409"/>
    </row>
    <row r="393" spans="1:15">
      <c r="A393" s="133">
        <v>32341</v>
      </c>
      <c r="B393" s="273" t="s">
        <v>240</v>
      </c>
      <c r="C393" s="18">
        <v>3476.22</v>
      </c>
      <c r="D393" s="18">
        <v>2000</v>
      </c>
      <c r="E393" s="18">
        <v>1978.13</v>
      </c>
      <c r="F393" s="280">
        <f t="shared" si="30"/>
        <v>56.90462628947536</v>
      </c>
      <c r="G393" s="280">
        <f t="shared" si="31"/>
        <v>98.906500000000008</v>
      </c>
      <c r="H393" s="326">
        <f>SUM(C393+C394+C509+C617+C618+C731)</f>
        <v>20421.809999999998</v>
      </c>
      <c r="I393" s="326">
        <f>SUM(D393+D394+D509+D617+D618+D731)</f>
        <v>71400</v>
      </c>
      <c r="J393" s="326">
        <f>SUM(E393+E394+E509+E617+E618+E731)</f>
        <v>71125.499999999985</v>
      </c>
    </row>
    <row r="394" spans="1:15">
      <c r="A394" s="133">
        <v>32342</v>
      </c>
      <c r="B394" s="273" t="s">
        <v>241</v>
      </c>
      <c r="C394" s="18">
        <v>1050</v>
      </c>
      <c r="D394" s="18">
        <v>1050</v>
      </c>
      <c r="E394" s="18">
        <v>1050</v>
      </c>
      <c r="F394" s="280">
        <f t="shared" si="30"/>
        <v>100</v>
      </c>
      <c r="G394" s="280">
        <f t="shared" si="31"/>
        <v>100</v>
      </c>
      <c r="H394" s="326">
        <f>C508</f>
        <v>440.63</v>
      </c>
      <c r="I394" s="326">
        <f t="shared" ref="I394:J394" si="37">D508</f>
        <v>250</v>
      </c>
      <c r="J394" s="326">
        <f t="shared" si="37"/>
        <v>0</v>
      </c>
    </row>
    <row r="395" spans="1:15">
      <c r="A395" s="133">
        <v>32372</v>
      </c>
      <c r="B395" s="273" t="s">
        <v>242</v>
      </c>
      <c r="C395" s="18">
        <v>8041.39</v>
      </c>
      <c r="D395" s="18">
        <v>0</v>
      </c>
      <c r="E395" s="18">
        <v>0</v>
      </c>
      <c r="F395" s="280">
        <f t="shared" si="30"/>
        <v>0</v>
      </c>
      <c r="G395" s="280">
        <v>0</v>
      </c>
      <c r="H395" s="326">
        <f>SUM(C395:C396)</f>
        <v>8475.39</v>
      </c>
      <c r="I395" s="326">
        <f t="shared" ref="I395:J395" si="38">SUM(D395:D396)</f>
        <v>24000</v>
      </c>
      <c r="J395" s="326">
        <f t="shared" si="38"/>
        <v>23124</v>
      </c>
    </row>
    <row r="396" spans="1:15">
      <c r="A396" s="133">
        <v>32375</v>
      </c>
      <c r="B396" s="273" t="s">
        <v>243</v>
      </c>
      <c r="C396" s="18">
        <v>434</v>
      </c>
      <c r="D396" s="18">
        <v>24000</v>
      </c>
      <c r="E396" s="18">
        <v>23124</v>
      </c>
      <c r="F396" s="280">
        <f t="shared" si="30"/>
        <v>5328.1105990783408</v>
      </c>
      <c r="G396" s="280">
        <f t="shared" si="31"/>
        <v>96.350000000000009</v>
      </c>
      <c r="H396"/>
    </row>
    <row r="397" spans="1:15">
      <c r="A397" s="133">
        <v>32389</v>
      </c>
      <c r="B397" s="273" t="s">
        <v>89</v>
      </c>
      <c r="C397" s="18">
        <v>13487.5</v>
      </c>
      <c r="D397" s="18">
        <v>13500</v>
      </c>
      <c r="E397" s="18">
        <v>13500</v>
      </c>
      <c r="F397" s="280">
        <f t="shared" si="30"/>
        <v>100.09267840593141</v>
      </c>
      <c r="G397" s="280">
        <f t="shared" si="31"/>
        <v>100</v>
      </c>
      <c r="H397" s="409">
        <f>SUM(C397)</f>
        <v>13487.5</v>
      </c>
      <c r="I397" s="409">
        <f t="shared" ref="I397:J397" si="39">SUM(D397)</f>
        <v>13500</v>
      </c>
      <c r="J397" s="409">
        <f t="shared" si="39"/>
        <v>13500</v>
      </c>
    </row>
    <row r="398" spans="1:15">
      <c r="A398" s="133">
        <v>32391</v>
      </c>
      <c r="B398" s="273" t="s">
        <v>244</v>
      </c>
      <c r="C398" s="18">
        <v>0</v>
      </c>
      <c r="D398" s="18">
        <v>80</v>
      </c>
      <c r="E398" s="18">
        <v>76</v>
      </c>
      <c r="F398" s="280">
        <v>0</v>
      </c>
      <c r="G398" s="280">
        <f t="shared" si="31"/>
        <v>95</v>
      </c>
      <c r="H398" s="326">
        <f>SUM(C398+C399+C400+C619)</f>
        <v>7517.34</v>
      </c>
      <c r="I398" s="326">
        <f>SUM(D398+D399+D400+D619)</f>
        <v>10000</v>
      </c>
      <c r="J398" s="326">
        <f>SUM(E398+E399+E400+E619)</f>
        <v>4673.7700000000004</v>
      </c>
    </row>
    <row r="399" spans="1:15">
      <c r="A399" s="133">
        <v>32399</v>
      </c>
      <c r="B399" s="273" t="s">
        <v>579</v>
      </c>
      <c r="C399" s="18">
        <v>3699</v>
      </c>
      <c r="D399" s="18">
        <v>5900</v>
      </c>
      <c r="E399" s="18">
        <v>780</v>
      </c>
      <c r="F399" s="280">
        <f t="shared" si="30"/>
        <v>21.086780210867804</v>
      </c>
      <c r="G399" s="280">
        <f t="shared" si="31"/>
        <v>13.220338983050848</v>
      </c>
      <c r="H399" s="409"/>
    </row>
    <row r="400" spans="1:15">
      <c r="A400" s="133">
        <v>32394</v>
      </c>
      <c r="B400" s="273" t="s">
        <v>245</v>
      </c>
      <c r="C400" s="18">
        <v>1016.12</v>
      </c>
      <c r="D400" s="18">
        <v>1020</v>
      </c>
      <c r="E400" s="18">
        <v>1016.11</v>
      </c>
      <c r="F400" s="280">
        <f t="shared" si="30"/>
        <v>99.999015864268003</v>
      </c>
      <c r="G400" s="280">
        <f t="shared" si="31"/>
        <v>99.618627450980384</v>
      </c>
      <c r="H400" s="409"/>
      <c r="K400" s="372">
        <v>329</v>
      </c>
    </row>
    <row r="401" spans="1:17">
      <c r="A401" s="138">
        <v>329</v>
      </c>
      <c r="B401" s="257" t="s">
        <v>90</v>
      </c>
      <c r="C401" s="189">
        <f>SUM(C402:C407)</f>
        <v>36562.01</v>
      </c>
      <c r="D401" s="189">
        <f>SUM(D402:D407)</f>
        <v>34160</v>
      </c>
      <c r="E401" s="189">
        <f>SUM(E402:E407)</f>
        <v>31944.489999999998</v>
      </c>
      <c r="F401" s="280">
        <f t="shared" si="30"/>
        <v>87.370716216094237</v>
      </c>
      <c r="G401" s="280">
        <f t="shared" si="31"/>
        <v>93.514314988290394</v>
      </c>
      <c r="H401" s="409">
        <f>C694</f>
        <v>18656.93</v>
      </c>
      <c r="I401" s="409">
        <f>D694</f>
        <v>22000</v>
      </c>
      <c r="J401" s="409">
        <f>E694</f>
        <v>22000.19</v>
      </c>
      <c r="K401" s="326" t="e">
        <f>SUM(H401:H406)</f>
        <v>#REF!</v>
      </c>
      <c r="L401" s="326" t="e">
        <f t="shared" ref="L401:M401" si="40">SUM(I401:I406)</f>
        <v>#REF!</v>
      </c>
      <c r="M401" s="326" t="e">
        <f t="shared" si="40"/>
        <v>#REF!</v>
      </c>
    </row>
    <row r="402" spans="1:17">
      <c r="A402" s="133">
        <v>32921</v>
      </c>
      <c r="B402" s="273" t="s">
        <v>246</v>
      </c>
      <c r="C402" s="18">
        <v>1191.55</v>
      </c>
      <c r="D402" s="18">
        <v>1100</v>
      </c>
      <c r="E402" s="18">
        <v>1068.7</v>
      </c>
      <c r="F402" s="280">
        <f t="shared" si="30"/>
        <v>89.689899710461177</v>
      </c>
      <c r="G402" s="280">
        <f t="shared" si="31"/>
        <v>97.154545454545456</v>
      </c>
      <c r="H402" s="326">
        <f>SUM(C402+C403+C621)</f>
        <v>4585.97</v>
      </c>
      <c r="I402" s="326">
        <f>SUM(D402+D403+D621)</f>
        <v>5700</v>
      </c>
      <c r="J402" s="326">
        <f>SUM(E402+E403+E621)</f>
        <v>5691.16</v>
      </c>
    </row>
    <row r="403" spans="1:17">
      <c r="A403" s="133">
        <v>32923</v>
      </c>
      <c r="B403" s="273" t="s">
        <v>502</v>
      </c>
      <c r="C403" s="18">
        <v>0</v>
      </c>
      <c r="D403" s="18">
        <v>1000</v>
      </c>
      <c r="E403" s="18">
        <v>966.79</v>
      </c>
      <c r="F403" s="280">
        <v>0</v>
      </c>
      <c r="G403" s="280">
        <f t="shared" si="31"/>
        <v>96.678999999999988</v>
      </c>
      <c r="H403"/>
    </row>
    <row r="404" spans="1:17">
      <c r="A404" s="133">
        <v>32931</v>
      </c>
      <c r="B404" s="273" t="s">
        <v>92</v>
      </c>
      <c r="C404" s="18">
        <v>6985.36</v>
      </c>
      <c r="D404" s="18">
        <v>14000</v>
      </c>
      <c r="E404" s="18">
        <v>11864.12</v>
      </c>
      <c r="F404" s="280">
        <f t="shared" si="30"/>
        <v>169.84264232623661</v>
      </c>
      <c r="G404" s="280">
        <f t="shared" si="31"/>
        <v>84.74371428571429</v>
      </c>
      <c r="H404" s="409">
        <f t="shared" ref="H404:J405" si="41">SUM(C404)</f>
        <v>6985.36</v>
      </c>
      <c r="I404" s="409">
        <f t="shared" si="41"/>
        <v>14000</v>
      </c>
      <c r="J404" s="409">
        <f t="shared" si="41"/>
        <v>11864.12</v>
      </c>
    </row>
    <row r="405" spans="1:17">
      <c r="A405" s="133">
        <v>32941</v>
      </c>
      <c r="B405" s="273" t="s">
        <v>93</v>
      </c>
      <c r="C405" s="18">
        <v>16740</v>
      </c>
      <c r="D405" s="18">
        <v>240</v>
      </c>
      <c r="E405" s="18">
        <v>240</v>
      </c>
      <c r="F405" s="280">
        <f t="shared" si="30"/>
        <v>1.4336917562724014</v>
      </c>
      <c r="G405" s="280">
        <f t="shared" si="31"/>
        <v>100</v>
      </c>
      <c r="H405" s="409">
        <f t="shared" si="41"/>
        <v>16740</v>
      </c>
      <c r="I405" s="409">
        <f t="shared" si="41"/>
        <v>240</v>
      </c>
      <c r="J405" s="409">
        <f t="shared" si="41"/>
        <v>240</v>
      </c>
      <c r="L405" s="372">
        <v>3299900</v>
      </c>
      <c r="M405" s="372"/>
      <c r="N405" s="372"/>
      <c r="O405" s="372">
        <v>3299904</v>
      </c>
    </row>
    <row r="406" spans="1:17">
      <c r="A406" s="272">
        <v>3299900</v>
      </c>
      <c r="B406" s="273" t="s">
        <v>247</v>
      </c>
      <c r="C406" s="213">
        <v>1920</v>
      </c>
      <c r="D406" s="213">
        <v>1920</v>
      </c>
      <c r="E406" s="213">
        <v>1920</v>
      </c>
      <c r="F406" s="280">
        <f t="shared" si="30"/>
        <v>100</v>
      </c>
      <c r="G406" s="280">
        <f t="shared" si="31"/>
        <v>100</v>
      </c>
      <c r="H406" s="326" t="e">
        <f>SUM(C406+C407+C440+C464+C465+C496+C497+C498+C553+C554+C555+C563+C629+#REF!+C695+C701+C706+C717+C721+C735)</f>
        <v>#REF!</v>
      </c>
      <c r="I406" s="326" t="e">
        <f>SUM(D406+D407+D440+D464+D465+D496+D497+D498+D553+D554+D555+D563+D629+#REF!+D695+D701+D706+D717+D721+D735)</f>
        <v>#REF!</v>
      </c>
      <c r="J406" s="326" t="e">
        <f>SUM(E406+E407+E440+E464+E465+E496+E497+E498+E553+E554+E555+E563+E629+#REF!+E695+E701+E706+E717+E721+E735)</f>
        <v>#REF!</v>
      </c>
      <c r="L406" s="326">
        <f>SUM(C406+C407+C497+C498+C553+C554+C555+C629+C706+C735)</f>
        <v>25278.639999999999</v>
      </c>
      <c r="M406" s="326">
        <f>SUM(D406+D407+D497+D498+D553+D554+D555+D629+D706+D735)</f>
        <v>31300</v>
      </c>
      <c r="N406" s="326">
        <f>SUM(E406+E407+E497+E498+E553+E554+E555+E629+E706+E735)</f>
        <v>30374.36</v>
      </c>
      <c r="O406" s="326">
        <f>SUM(C440+C496+C701)</f>
        <v>25078.550000000003</v>
      </c>
      <c r="P406" s="326">
        <f>SUM(D440+D496+D701)</f>
        <v>29500</v>
      </c>
      <c r="Q406" s="326">
        <f>SUM(E440+E496+E701)</f>
        <v>29482.62</v>
      </c>
    </row>
    <row r="407" spans="1:17">
      <c r="A407" s="133">
        <v>3299900</v>
      </c>
      <c r="B407" s="273" t="s">
        <v>248</v>
      </c>
      <c r="C407" s="213">
        <v>9725.1</v>
      </c>
      <c r="D407" s="18">
        <v>15900</v>
      </c>
      <c r="E407" s="213">
        <v>15884.88</v>
      </c>
      <c r="F407" s="280">
        <f t="shared" si="30"/>
        <v>163.33898880217168</v>
      </c>
      <c r="G407" s="280">
        <f t="shared" si="31"/>
        <v>99.904905660377352</v>
      </c>
      <c r="H407" s="409"/>
    </row>
    <row r="408" spans="1:17">
      <c r="A408" s="196" t="s">
        <v>249</v>
      </c>
      <c r="B408" s="229"/>
      <c r="C408" s="175">
        <f>SUM(C409+C411+C414+C416+C418)</f>
        <v>0</v>
      </c>
      <c r="D408" s="175">
        <f>SUM(D409+D411+D414+D416+D418)</f>
        <v>3400</v>
      </c>
      <c r="E408" s="175">
        <f>SUM(E409+E411+E414+E416+E418)</f>
        <v>3402.72</v>
      </c>
      <c r="F408" s="280">
        <v>0</v>
      </c>
      <c r="G408" s="280">
        <f t="shared" si="31"/>
        <v>100.07999999999998</v>
      </c>
      <c r="H408" s="409"/>
    </row>
    <row r="409" spans="1:17">
      <c r="A409" s="191">
        <v>412</v>
      </c>
      <c r="B409" s="230" t="s">
        <v>140</v>
      </c>
      <c r="C409" s="186">
        <f>SUM(C410)</f>
        <v>0</v>
      </c>
      <c r="D409" s="186">
        <f>SUM(D410)</f>
        <v>0</v>
      </c>
      <c r="E409" s="186">
        <f>SUM(E410)</f>
        <v>0</v>
      </c>
      <c r="F409" s="280">
        <v>0</v>
      </c>
      <c r="G409" s="280">
        <v>0</v>
      </c>
      <c r="H409" s="409"/>
    </row>
    <row r="410" spans="1:17">
      <c r="A410" s="197">
        <v>41249</v>
      </c>
      <c r="B410" s="273" t="s">
        <v>250</v>
      </c>
      <c r="C410" s="198">
        <v>0</v>
      </c>
      <c r="D410" s="198">
        <v>0</v>
      </c>
      <c r="E410" s="198">
        <v>0</v>
      </c>
      <c r="F410" s="280">
        <v>0</v>
      </c>
      <c r="G410" s="280">
        <v>0</v>
      </c>
      <c r="H410" s="409"/>
      <c r="M410" s="454"/>
    </row>
    <row r="411" spans="1:17">
      <c r="A411" s="138">
        <v>422</v>
      </c>
      <c r="B411" s="257" t="s">
        <v>147</v>
      </c>
      <c r="C411" s="189">
        <f>SUM(C412:C413)</f>
        <v>0</v>
      </c>
      <c r="D411" s="189">
        <f>SUM(D412:D413)</f>
        <v>3400</v>
      </c>
      <c r="E411" s="189">
        <f>SUM(E412:E413)</f>
        <v>3402.72</v>
      </c>
      <c r="F411" s="280">
        <v>0</v>
      </c>
      <c r="G411" s="280">
        <f t="shared" si="31"/>
        <v>100.07999999999998</v>
      </c>
      <c r="H411" s="409"/>
      <c r="M411" s="326"/>
    </row>
    <row r="412" spans="1:17">
      <c r="A412" s="133">
        <v>42211</v>
      </c>
      <c r="B412" s="273" t="s">
        <v>251</v>
      </c>
      <c r="C412" s="18">
        <v>0</v>
      </c>
      <c r="D412" s="18">
        <v>3400</v>
      </c>
      <c r="E412" s="18">
        <v>3402.72</v>
      </c>
      <c r="F412" s="280">
        <v>0</v>
      </c>
      <c r="G412" s="280">
        <f t="shared" si="31"/>
        <v>100.07999999999998</v>
      </c>
      <c r="H412" s="409"/>
    </row>
    <row r="413" spans="1:17">
      <c r="A413" s="133">
        <v>42222</v>
      </c>
      <c r="B413" s="273" t="s">
        <v>252</v>
      </c>
      <c r="C413" s="18">
        <v>0</v>
      </c>
      <c r="D413" s="18">
        <v>0</v>
      </c>
      <c r="E413" s="18">
        <v>0</v>
      </c>
      <c r="F413" s="280">
        <v>0</v>
      </c>
      <c r="G413" s="280">
        <v>0</v>
      </c>
      <c r="H413" s="409"/>
      <c r="K413" s="326"/>
    </row>
    <row r="414" spans="1:17">
      <c r="A414" s="138">
        <v>423</v>
      </c>
      <c r="B414" s="257" t="s">
        <v>150</v>
      </c>
      <c r="C414" s="189">
        <f>SUM(C415)</f>
        <v>0</v>
      </c>
      <c r="D414" s="189">
        <f>SUM(D415)</f>
        <v>0</v>
      </c>
      <c r="E414" s="189">
        <f>SUM(E415)</f>
        <v>0</v>
      </c>
      <c r="F414" s="280">
        <v>0</v>
      </c>
      <c r="G414" s="280">
        <v>0</v>
      </c>
      <c r="H414" s="409"/>
      <c r="L414" s="326"/>
    </row>
    <row r="415" spans="1:17">
      <c r="A415" s="133">
        <v>42311</v>
      </c>
      <c r="B415" s="273" t="s">
        <v>253</v>
      </c>
      <c r="C415" s="18">
        <v>0</v>
      </c>
      <c r="D415" s="18">
        <v>0</v>
      </c>
      <c r="E415" s="18">
        <v>0</v>
      </c>
      <c r="F415" s="280">
        <v>0</v>
      </c>
      <c r="G415" s="280">
        <v>0</v>
      </c>
      <c r="H415" s="409"/>
    </row>
    <row r="416" spans="1:17">
      <c r="A416" s="138">
        <v>451</v>
      </c>
      <c r="B416" s="257" t="s">
        <v>153</v>
      </c>
      <c r="C416" s="189">
        <f>SUM(C417)</f>
        <v>0</v>
      </c>
      <c r="D416" s="189">
        <f>SUM(D417)</f>
        <v>0</v>
      </c>
      <c r="E416" s="189">
        <f>SUM(E417)</f>
        <v>0</v>
      </c>
      <c r="F416" s="280">
        <v>0</v>
      </c>
      <c r="G416" s="280">
        <v>0</v>
      </c>
      <c r="H416" s="409"/>
    </row>
    <row r="417" spans="1:10">
      <c r="A417" s="133">
        <v>45111</v>
      </c>
      <c r="B417" s="273" t="s">
        <v>153</v>
      </c>
      <c r="C417" s="18">
        <v>0</v>
      </c>
      <c r="D417" s="18"/>
      <c r="E417" s="18">
        <v>0</v>
      </c>
      <c r="F417" s="280">
        <v>0</v>
      </c>
      <c r="G417" s="280">
        <v>0</v>
      </c>
      <c r="H417" s="409"/>
    </row>
    <row r="418" spans="1:10">
      <c r="A418" s="138">
        <v>426</v>
      </c>
      <c r="B418" s="286" t="s">
        <v>151</v>
      </c>
      <c r="C418" s="189">
        <f>SUM(C419)</f>
        <v>0</v>
      </c>
      <c r="D418" s="189">
        <f>SUM(D419)</f>
        <v>0</v>
      </c>
      <c r="E418" s="189">
        <f>SUM(E419)</f>
        <v>0</v>
      </c>
      <c r="F418" s="280">
        <v>0</v>
      </c>
      <c r="G418" s="280">
        <v>0</v>
      </c>
      <c r="H418" s="409"/>
    </row>
    <row r="419" spans="1:10">
      <c r="A419" s="272">
        <v>42621</v>
      </c>
      <c r="B419" s="275" t="s">
        <v>254</v>
      </c>
      <c r="C419" s="213">
        <v>0</v>
      </c>
      <c r="D419" s="213">
        <v>0</v>
      </c>
      <c r="E419" s="213">
        <v>0</v>
      </c>
      <c r="F419" s="280">
        <v>0</v>
      </c>
      <c r="G419" s="280">
        <v>0</v>
      </c>
      <c r="H419" s="409"/>
    </row>
    <row r="420" spans="1:10">
      <c r="A420" s="155" t="s">
        <v>255</v>
      </c>
      <c r="B420" s="163"/>
      <c r="C420" s="176">
        <f>SUM(C421)</f>
        <v>49642.29</v>
      </c>
      <c r="D420" s="176">
        <f>SUM(D421)</f>
        <v>49800</v>
      </c>
      <c r="E420" s="176">
        <f>SUM(E421)</f>
        <v>53350.630000000005</v>
      </c>
      <c r="F420" s="280">
        <f t="shared" ref="F420:F481" si="42">E420/C420*100</f>
        <v>107.47012275219375</v>
      </c>
      <c r="G420" s="280">
        <f t="shared" ref="G420:G481" si="43">E420/D420*100</f>
        <v>107.12977911646587</v>
      </c>
      <c r="H420" s="409"/>
    </row>
    <row r="421" spans="1:10">
      <c r="A421" s="153" t="s">
        <v>256</v>
      </c>
      <c r="B421" s="154"/>
      <c r="C421" s="177">
        <f>SUM(C422+C426)</f>
        <v>49642.29</v>
      </c>
      <c r="D421" s="177">
        <f>SUM(D422+D426)</f>
        <v>49800</v>
      </c>
      <c r="E421" s="177">
        <f>SUM(E422+E426)</f>
        <v>53350.630000000005</v>
      </c>
      <c r="F421" s="280">
        <f t="shared" si="42"/>
        <v>107.47012275219375</v>
      </c>
      <c r="G421" s="280">
        <f t="shared" si="43"/>
        <v>107.12977911646587</v>
      </c>
      <c r="H421" s="409"/>
    </row>
    <row r="422" spans="1:10">
      <c r="A422" s="151" t="s">
        <v>257</v>
      </c>
      <c r="B422" s="152"/>
      <c r="C422" s="178">
        <f>SUM(C423)</f>
        <v>18520.740000000002</v>
      </c>
      <c r="D422" s="178">
        <f t="shared" ref="D422:E424" si="44">SUM(D423)</f>
        <v>19300</v>
      </c>
      <c r="E422" s="178">
        <f t="shared" si="44"/>
        <v>22360.799999999999</v>
      </c>
      <c r="F422" s="280">
        <f t="shared" si="42"/>
        <v>120.73383676894119</v>
      </c>
      <c r="G422" s="280">
        <f t="shared" si="43"/>
        <v>115.85906735751294</v>
      </c>
      <c r="H422" s="409"/>
    </row>
    <row r="423" spans="1:10">
      <c r="A423" s="130" t="s">
        <v>258</v>
      </c>
      <c r="B423" s="131"/>
      <c r="C423" s="175">
        <f>SUM(C424)</f>
        <v>18520.740000000002</v>
      </c>
      <c r="D423" s="175">
        <f t="shared" si="44"/>
        <v>19300</v>
      </c>
      <c r="E423" s="175">
        <f t="shared" si="44"/>
        <v>22360.799999999999</v>
      </c>
      <c r="F423" s="280">
        <f t="shared" si="42"/>
        <v>120.73383676894119</v>
      </c>
      <c r="G423" s="280">
        <f t="shared" si="43"/>
        <v>115.85906735751294</v>
      </c>
      <c r="H423" s="409"/>
    </row>
    <row r="424" spans="1:10">
      <c r="A424" s="138">
        <v>36</v>
      </c>
      <c r="B424" s="126"/>
      <c r="C424" s="189">
        <f>SUM(C425)</f>
        <v>18520.740000000002</v>
      </c>
      <c r="D424" s="189">
        <f t="shared" si="44"/>
        <v>19300</v>
      </c>
      <c r="E424" s="189">
        <f t="shared" si="44"/>
        <v>22360.799999999999</v>
      </c>
      <c r="F424" s="280">
        <f t="shared" si="42"/>
        <v>120.73383676894119</v>
      </c>
      <c r="G424" s="280">
        <f t="shared" si="43"/>
        <v>115.85906735751294</v>
      </c>
      <c r="H424" s="409"/>
    </row>
    <row r="425" spans="1:10">
      <c r="A425" s="272">
        <v>36315</v>
      </c>
      <c r="B425" s="287" t="s">
        <v>259</v>
      </c>
      <c r="C425" s="213">
        <v>18520.740000000002</v>
      </c>
      <c r="D425" s="213">
        <v>19300</v>
      </c>
      <c r="E425" s="213">
        <v>22360.799999999999</v>
      </c>
      <c r="F425" s="280">
        <f t="shared" si="42"/>
        <v>120.73383676894119</v>
      </c>
      <c r="G425" s="280">
        <f t="shared" si="43"/>
        <v>115.85906735751294</v>
      </c>
      <c r="H425" s="409"/>
    </row>
    <row r="426" spans="1:10">
      <c r="A426" s="157" t="s">
        <v>260</v>
      </c>
      <c r="B426" s="158"/>
      <c r="C426" s="178">
        <f>SUM(C427+C432)</f>
        <v>31121.55</v>
      </c>
      <c r="D426" s="178">
        <f>SUM(D427+D432)</f>
        <v>30500</v>
      </c>
      <c r="E426" s="178">
        <f>SUM(E427+E432)</f>
        <v>30989.83</v>
      </c>
      <c r="F426" s="280">
        <f t="shared" si="42"/>
        <v>99.576756299091798</v>
      </c>
      <c r="G426" s="280">
        <f t="shared" si="43"/>
        <v>101.60599999999999</v>
      </c>
      <c r="H426" s="409"/>
    </row>
    <row r="427" spans="1:10">
      <c r="A427" s="130" t="s">
        <v>261</v>
      </c>
      <c r="B427" s="131"/>
      <c r="C427" s="175">
        <f>SUM(C428+C430)</f>
        <v>8121.5499999999993</v>
      </c>
      <c r="D427" s="175">
        <f>SUM(D428+D430)</f>
        <v>6000</v>
      </c>
      <c r="E427" s="175">
        <f>SUM(E428+E430)</f>
        <v>7989.83</v>
      </c>
      <c r="F427" s="280">
        <f t="shared" si="42"/>
        <v>98.378142103416238</v>
      </c>
      <c r="G427" s="280">
        <f t="shared" si="43"/>
        <v>133.16383333333332</v>
      </c>
      <c r="H427" s="409"/>
    </row>
    <row r="428" spans="1:10">
      <c r="A428" s="138">
        <v>381</v>
      </c>
      <c r="B428" s="257" t="s">
        <v>114</v>
      </c>
      <c r="C428" s="189">
        <f>SUM(C429)</f>
        <v>6021.15</v>
      </c>
      <c r="D428" s="189">
        <f>SUM(D429)</f>
        <v>1300</v>
      </c>
      <c r="E428" s="189">
        <f>SUM(E429)</f>
        <v>3041.83</v>
      </c>
      <c r="F428" s="280">
        <f t="shared" si="42"/>
        <v>50.519086885395645</v>
      </c>
      <c r="G428" s="280">
        <f t="shared" si="43"/>
        <v>233.98692307692306</v>
      </c>
      <c r="H428" s="409"/>
    </row>
    <row r="429" spans="1:10">
      <c r="A429" s="272">
        <v>3811907</v>
      </c>
      <c r="B429" s="273" t="s">
        <v>262</v>
      </c>
      <c r="C429" s="213">
        <v>6021.15</v>
      </c>
      <c r="D429" s="213">
        <v>1300</v>
      </c>
      <c r="E429" s="213">
        <v>3041.83</v>
      </c>
      <c r="F429" s="280">
        <f t="shared" si="42"/>
        <v>50.519086885395645</v>
      </c>
      <c r="G429" s="280">
        <f t="shared" si="43"/>
        <v>233.98692307692306</v>
      </c>
      <c r="H429" s="326">
        <f>SUM(C429+C489+C490+C491+C492+C493+C533+C536+C540+C541+C565+C704+C713)</f>
        <v>183354.8</v>
      </c>
      <c r="I429" s="326">
        <f>SUM(D429+D489+D490+D491+D492+D493+D533+D536+D540+D541+D565+D704+D713)</f>
        <v>185700</v>
      </c>
      <c r="J429" s="326">
        <f>SUM(E429+E489+E490+E491+E492+E493+E533+E536+E540+E541+E565+E704+E713)</f>
        <v>185292.88</v>
      </c>
    </row>
    <row r="430" spans="1:10">
      <c r="A430" s="138">
        <v>382</v>
      </c>
      <c r="B430" s="257" t="s">
        <v>130</v>
      </c>
      <c r="C430" s="189">
        <f>SUM(C431)</f>
        <v>2100.4</v>
      </c>
      <c r="D430" s="189">
        <f>SUM(D431)</f>
        <v>4700</v>
      </c>
      <c r="E430" s="189">
        <f>SUM(E431)</f>
        <v>4948</v>
      </c>
      <c r="F430" s="280">
        <f t="shared" si="42"/>
        <v>235.5741763473624</v>
      </c>
      <c r="G430" s="280">
        <f t="shared" si="43"/>
        <v>105.27659574468085</v>
      </c>
      <c r="H430" s="409"/>
    </row>
    <row r="431" spans="1:10">
      <c r="A431" s="272">
        <v>3821901</v>
      </c>
      <c r="B431" s="273" t="s">
        <v>262</v>
      </c>
      <c r="C431" s="213">
        <v>2100.4</v>
      </c>
      <c r="D431" s="213">
        <v>4700</v>
      </c>
      <c r="E431" s="213">
        <v>4948</v>
      </c>
      <c r="F431" s="280">
        <f t="shared" si="42"/>
        <v>235.5741763473624</v>
      </c>
      <c r="G431" s="280">
        <f t="shared" si="43"/>
        <v>105.27659574468085</v>
      </c>
      <c r="H431" s="326">
        <f>SUM(C431+C479)</f>
        <v>52100.4</v>
      </c>
      <c r="I431" s="326">
        <f>SUM(D431+D479)</f>
        <v>48100</v>
      </c>
      <c r="J431" s="326">
        <f>SUM(E431+E479)</f>
        <v>48345.8</v>
      </c>
    </row>
    <row r="432" spans="1:10">
      <c r="A432" s="130" t="s">
        <v>263</v>
      </c>
      <c r="B432" s="131"/>
      <c r="C432" s="175">
        <f t="shared" ref="C432:E433" si="45">SUM(C433)</f>
        <v>23000</v>
      </c>
      <c r="D432" s="175">
        <f t="shared" si="45"/>
        <v>24500</v>
      </c>
      <c r="E432" s="175">
        <f t="shared" si="45"/>
        <v>23000</v>
      </c>
      <c r="F432" s="280">
        <f t="shared" si="42"/>
        <v>100</v>
      </c>
      <c r="G432" s="280">
        <f t="shared" si="43"/>
        <v>93.877551020408163</v>
      </c>
      <c r="H432"/>
    </row>
    <row r="433" spans="1:11">
      <c r="A433" s="138">
        <v>372</v>
      </c>
      <c r="B433" s="226" t="s">
        <v>110</v>
      </c>
      <c r="C433" s="189">
        <f t="shared" si="45"/>
        <v>23000</v>
      </c>
      <c r="D433" s="189">
        <f t="shared" si="45"/>
        <v>24500</v>
      </c>
      <c r="E433" s="189">
        <f t="shared" si="45"/>
        <v>23000</v>
      </c>
      <c r="F433" s="280">
        <f t="shared" si="42"/>
        <v>100</v>
      </c>
      <c r="G433" s="280">
        <f t="shared" si="43"/>
        <v>93.877551020408163</v>
      </c>
      <c r="H433"/>
    </row>
    <row r="434" spans="1:11">
      <c r="A434" s="272">
        <v>37215</v>
      </c>
      <c r="B434" s="273" t="s">
        <v>264</v>
      </c>
      <c r="C434" s="18">
        <v>23000</v>
      </c>
      <c r="D434" s="18">
        <v>24500</v>
      </c>
      <c r="E434" s="18">
        <v>23000</v>
      </c>
      <c r="F434" s="280">
        <f t="shared" si="42"/>
        <v>100</v>
      </c>
      <c r="G434" s="280">
        <f t="shared" si="43"/>
        <v>93.877551020408163</v>
      </c>
      <c r="H434" s="326">
        <f>SUM(C434+C515+C529)</f>
        <v>59200</v>
      </c>
      <c r="I434" s="326">
        <f>SUM(D434+D515+D529)</f>
        <v>48000</v>
      </c>
      <c r="J434" s="326">
        <f>SUM(E434+E515+E529)</f>
        <v>43186.18</v>
      </c>
    </row>
    <row r="435" spans="1:11">
      <c r="A435" s="155" t="s">
        <v>265</v>
      </c>
      <c r="B435" s="156"/>
      <c r="C435" s="176">
        <f>SUM(C436)</f>
        <v>322232.52999999997</v>
      </c>
      <c r="D435" s="176">
        <f>SUM(D436)</f>
        <v>326410</v>
      </c>
      <c r="E435" s="176">
        <f>SUM(E436)</f>
        <v>323303.07999999996</v>
      </c>
      <c r="F435" s="280">
        <f t="shared" si="42"/>
        <v>100.33222902728039</v>
      </c>
      <c r="G435" s="280">
        <f t="shared" si="43"/>
        <v>99.048154161943557</v>
      </c>
      <c r="H435" s="409"/>
    </row>
    <row r="436" spans="1:11">
      <c r="A436" s="153" t="s">
        <v>266</v>
      </c>
      <c r="B436" s="154"/>
      <c r="C436" s="177">
        <f>SUM(C437+C441+C476+C480)</f>
        <v>322232.52999999997</v>
      </c>
      <c r="D436" s="177">
        <f>SUM(D437+D441+D476+D480)</f>
        <v>326410</v>
      </c>
      <c r="E436" s="177">
        <f>SUM(E437+E441+E476+E480)</f>
        <v>323303.07999999996</v>
      </c>
      <c r="F436" s="280">
        <f t="shared" si="42"/>
        <v>100.33222902728039</v>
      </c>
      <c r="G436" s="280">
        <f t="shared" si="43"/>
        <v>99.048154161943557</v>
      </c>
      <c r="H436" s="409"/>
    </row>
    <row r="437" spans="1:11">
      <c r="A437" s="151" t="s">
        <v>267</v>
      </c>
      <c r="B437" s="152"/>
      <c r="C437" s="178">
        <f>SUM(C438)</f>
        <v>2759.33</v>
      </c>
      <c r="D437" s="178">
        <f t="shared" ref="D437:E439" si="46">SUM(D438)</f>
        <v>2400</v>
      </c>
      <c r="E437" s="178">
        <f t="shared" si="46"/>
        <v>2381.75</v>
      </c>
      <c r="F437" s="280">
        <f t="shared" si="42"/>
        <v>86.316243435906543</v>
      </c>
      <c r="G437" s="280">
        <f t="shared" si="43"/>
        <v>99.239583333333343</v>
      </c>
      <c r="H437" s="409"/>
    </row>
    <row r="438" spans="1:11">
      <c r="A438" s="187" t="s">
        <v>268</v>
      </c>
      <c r="B438" s="188"/>
      <c r="C438" s="175">
        <f>SUM(C439)</f>
        <v>2759.33</v>
      </c>
      <c r="D438" s="175">
        <f t="shared" si="46"/>
        <v>2400</v>
      </c>
      <c r="E438" s="175">
        <f t="shared" si="46"/>
        <v>2381.75</v>
      </c>
      <c r="F438" s="280">
        <f t="shared" si="42"/>
        <v>86.316243435906543</v>
      </c>
      <c r="G438" s="280">
        <f t="shared" si="43"/>
        <v>99.239583333333343</v>
      </c>
      <c r="H438" s="409"/>
      <c r="K438" s="326"/>
    </row>
    <row r="439" spans="1:11">
      <c r="A439" s="185">
        <v>329</v>
      </c>
      <c r="B439" s="230" t="s">
        <v>113</v>
      </c>
      <c r="C439" s="186">
        <f>SUM(C440)</f>
        <v>2759.33</v>
      </c>
      <c r="D439" s="186">
        <f t="shared" si="46"/>
        <v>2400</v>
      </c>
      <c r="E439" s="186">
        <f t="shared" si="46"/>
        <v>2381.75</v>
      </c>
      <c r="F439" s="280">
        <f t="shared" si="42"/>
        <v>86.316243435906543</v>
      </c>
      <c r="G439" s="280">
        <f t="shared" si="43"/>
        <v>99.239583333333343</v>
      </c>
      <c r="H439" s="409"/>
    </row>
    <row r="440" spans="1:11">
      <c r="A440" s="133">
        <v>3299904</v>
      </c>
      <c r="B440" s="273" t="s">
        <v>269</v>
      </c>
      <c r="C440" s="18">
        <v>2759.33</v>
      </c>
      <c r="D440" s="18">
        <v>2400</v>
      </c>
      <c r="E440" s="213">
        <v>2381.75</v>
      </c>
      <c r="F440" s="280">
        <f t="shared" si="42"/>
        <v>86.316243435906543</v>
      </c>
      <c r="G440" s="280">
        <f t="shared" si="43"/>
        <v>99.239583333333343</v>
      </c>
      <c r="H440" s="409"/>
    </row>
    <row r="441" spans="1:11">
      <c r="A441" s="157" t="s">
        <v>270</v>
      </c>
      <c r="B441" s="158"/>
      <c r="C441" s="178">
        <f>SUM(C442+C469+C473)</f>
        <v>149849.84999999998</v>
      </c>
      <c r="D441" s="178">
        <f>SUM(D442+D469+D473)</f>
        <v>182110</v>
      </c>
      <c r="E441" s="178">
        <f>SUM(E442+E469+E473)</f>
        <v>179120.45999999996</v>
      </c>
      <c r="F441" s="280">
        <f t="shared" si="42"/>
        <v>119.53329282611892</v>
      </c>
      <c r="G441" s="280">
        <f t="shared" si="43"/>
        <v>98.358387787600876</v>
      </c>
      <c r="H441" s="409"/>
    </row>
    <row r="442" spans="1:11">
      <c r="A442" s="130" t="s">
        <v>271</v>
      </c>
      <c r="B442" s="131"/>
      <c r="C442" s="175">
        <f>SUM(C443+C445+C449+C452+C454+C458+C463+C466)</f>
        <v>126800.84999999999</v>
      </c>
      <c r="D442" s="175">
        <f>SUM(D443+D445+D449+D452+D454+D458+D463+D466)</f>
        <v>136010</v>
      </c>
      <c r="E442" s="175">
        <f>SUM(E443+E445+E449+E452+E454+E458+E463+E466)</f>
        <v>133566.95999999996</v>
      </c>
      <c r="F442" s="280">
        <f t="shared" si="42"/>
        <v>105.33601312609495</v>
      </c>
      <c r="G442" s="280">
        <f t="shared" si="43"/>
        <v>98.203779133887181</v>
      </c>
      <c r="H442" s="409"/>
    </row>
    <row r="443" spans="1:11">
      <c r="A443" s="138">
        <v>311</v>
      </c>
      <c r="B443" s="257" t="s">
        <v>633</v>
      </c>
      <c r="C443" s="189">
        <f>SUM(C444)</f>
        <v>58423.02</v>
      </c>
      <c r="D443" s="189">
        <f>SUM(D444)</f>
        <v>67900</v>
      </c>
      <c r="E443" s="189">
        <f>SUM(E444)</f>
        <v>67752.31</v>
      </c>
      <c r="F443" s="280">
        <f t="shared" si="42"/>
        <v>115.96851720434856</v>
      </c>
      <c r="G443" s="280">
        <f t="shared" si="43"/>
        <v>99.782488954344615</v>
      </c>
      <c r="H443" s="409"/>
    </row>
    <row r="444" spans="1:11">
      <c r="A444" s="133">
        <v>3111</v>
      </c>
      <c r="B444" s="273" t="s">
        <v>214</v>
      </c>
      <c r="C444" s="18">
        <v>58423.02</v>
      </c>
      <c r="D444" s="18">
        <v>67900</v>
      </c>
      <c r="E444" s="213">
        <v>67752.31</v>
      </c>
      <c r="F444" s="280">
        <f t="shared" si="42"/>
        <v>115.96851720434856</v>
      </c>
      <c r="G444" s="280">
        <f t="shared" si="43"/>
        <v>99.782488954344615</v>
      </c>
      <c r="H444" s="409"/>
    </row>
    <row r="445" spans="1:11">
      <c r="A445" s="138">
        <v>312</v>
      </c>
      <c r="B445" s="257" t="s">
        <v>70</v>
      </c>
      <c r="C445" s="94">
        <f>SUM(C446:C448)</f>
        <v>2500</v>
      </c>
      <c r="D445" s="94">
        <f>SUM(D446:D448)</f>
        <v>2900</v>
      </c>
      <c r="E445" s="94">
        <f>SUM(E446:E448)</f>
        <v>2900</v>
      </c>
      <c r="F445" s="280">
        <f t="shared" si="42"/>
        <v>115.99999999999999</v>
      </c>
      <c r="G445" s="280">
        <f t="shared" si="43"/>
        <v>100</v>
      </c>
      <c r="H445" s="409"/>
    </row>
    <row r="446" spans="1:11">
      <c r="A446" s="133">
        <v>3121</v>
      </c>
      <c r="B446" s="273" t="s">
        <v>215</v>
      </c>
      <c r="C446" s="136">
        <v>0</v>
      </c>
      <c r="D446" s="18">
        <v>0</v>
      </c>
      <c r="E446" s="213">
        <v>0</v>
      </c>
      <c r="F446" s="280">
        <v>0</v>
      </c>
      <c r="G446" s="280">
        <v>0</v>
      </c>
      <c r="H446" s="409"/>
    </row>
    <row r="447" spans="1:11">
      <c r="A447" s="133">
        <v>3121</v>
      </c>
      <c r="B447" s="273" t="s">
        <v>216</v>
      </c>
      <c r="C447" s="136">
        <v>2500</v>
      </c>
      <c r="D447" s="18">
        <v>2900</v>
      </c>
      <c r="E447" s="213">
        <v>2900</v>
      </c>
      <c r="F447" s="280">
        <f t="shared" si="42"/>
        <v>115.99999999999999</v>
      </c>
      <c r="G447" s="280">
        <f t="shared" si="43"/>
        <v>100</v>
      </c>
      <c r="H447" s="409"/>
    </row>
    <row r="448" spans="1:11">
      <c r="A448" s="133">
        <v>3121</v>
      </c>
      <c r="B448" s="273" t="s">
        <v>217</v>
      </c>
      <c r="C448" s="136">
        <v>0</v>
      </c>
      <c r="D448" s="18">
        <v>0</v>
      </c>
      <c r="E448" s="213">
        <v>0</v>
      </c>
      <c r="F448" s="280">
        <v>0</v>
      </c>
      <c r="G448" s="280">
        <v>0</v>
      </c>
      <c r="H448" s="409"/>
    </row>
    <row r="449" spans="1:10">
      <c r="A449" s="138">
        <v>313</v>
      </c>
      <c r="B449" s="257" t="s">
        <v>71</v>
      </c>
      <c r="C449" s="94">
        <f>SUM(C450:C451)</f>
        <v>10048.83</v>
      </c>
      <c r="D449" s="94">
        <f>SUM(D450:D451)</f>
        <v>11700</v>
      </c>
      <c r="E449" s="94">
        <f>SUM(E450:E451)</f>
        <v>11653.43</v>
      </c>
      <c r="F449" s="280">
        <f t="shared" si="42"/>
        <v>115.96802811869642</v>
      </c>
      <c r="G449" s="280">
        <f t="shared" si="43"/>
        <v>99.601965811965812</v>
      </c>
      <c r="H449" s="409"/>
    </row>
    <row r="450" spans="1:10">
      <c r="A450" s="133">
        <v>3132</v>
      </c>
      <c r="B450" s="273" t="s">
        <v>272</v>
      </c>
      <c r="C450" s="18">
        <v>9055.67</v>
      </c>
      <c r="D450" s="18">
        <v>10550</v>
      </c>
      <c r="E450" s="213">
        <v>10501.64</v>
      </c>
      <c r="F450" s="280">
        <f t="shared" si="42"/>
        <v>115.96756507249049</v>
      </c>
      <c r="G450" s="280">
        <f t="shared" si="43"/>
        <v>99.54161137440758</v>
      </c>
      <c r="H450" s="409"/>
    </row>
    <row r="451" spans="1:10">
      <c r="A451" s="133">
        <v>3133</v>
      </c>
      <c r="B451" s="273" t="s">
        <v>219</v>
      </c>
      <c r="C451" s="18">
        <v>993.16</v>
      </c>
      <c r="D451" s="18">
        <v>1150</v>
      </c>
      <c r="E451" s="213">
        <v>1151.79</v>
      </c>
      <c r="F451" s="280">
        <f t="shared" si="42"/>
        <v>115.97225019130855</v>
      </c>
      <c r="G451" s="280">
        <f t="shared" si="43"/>
        <v>100.15565217391304</v>
      </c>
      <c r="H451" s="409"/>
      <c r="J451" s="326"/>
    </row>
    <row r="452" spans="1:10">
      <c r="A452" s="138">
        <v>321</v>
      </c>
      <c r="B452" s="257" t="s">
        <v>73</v>
      </c>
      <c r="C452" s="94">
        <f>SUM(C453)</f>
        <v>1400</v>
      </c>
      <c r="D452" s="94">
        <f>SUM(D453)</f>
        <v>800</v>
      </c>
      <c r="E452" s="94">
        <f>SUM(E453)</f>
        <v>983.4</v>
      </c>
      <c r="F452" s="280">
        <f t="shared" si="42"/>
        <v>70.242857142857133</v>
      </c>
      <c r="G452" s="280">
        <f t="shared" si="43"/>
        <v>122.925</v>
      </c>
      <c r="H452" s="409"/>
    </row>
    <row r="453" spans="1:10">
      <c r="A453" s="133">
        <v>3211</v>
      </c>
      <c r="B453" s="273" t="s">
        <v>273</v>
      </c>
      <c r="C453" s="18">
        <v>1400</v>
      </c>
      <c r="D453" s="18">
        <v>800</v>
      </c>
      <c r="E453" s="18">
        <v>983.4</v>
      </c>
      <c r="F453" s="280">
        <f t="shared" si="42"/>
        <v>70.242857142857133</v>
      </c>
      <c r="G453" s="280">
        <f t="shared" si="43"/>
        <v>122.925</v>
      </c>
      <c r="H453" s="409"/>
    </row>
    <row r="454" spans="1:10">
      <c r="A454" s="138">
        <v>322</v>
      </c>
      <c r="B454" s="256" t="s">
        <v>77</v>
      </c>
      <c r="C454" s="94">
        <f>SUM(C455:C457)</f>
        <v>26207</v>
      </c>
      <c r="D454" s="94">
        <f t="shared" ref="D454:E454" si="47">SUM(D455:D457)</f>
        <v>4500</v>
      </c>
      <c r="E454" s="94">
        <f t="shared" si="47"/>
        <v>2960.37</v>
      </c>
      <c r="F454" s="280">
        <f t="shared" si="42"/>
        <v>11.296104094325942</v>
      </c>
      <c r="G454" s="280">
        <f t="shared" si="43"/>
        <v>65.786000000000001</v>
      </c>
      <c r="H454" s="409"/>
    </row>
    <row r="455" spans="1:10">
      <c r="A455" s="133">
        <v>3221</v>
      </c>
      <c r="B455" s="258" t="s">
        <v>274</v>
      </c>
      <c r="C455" s="18">
        <v>1627</v>
      </c>
      <c r="D455" s="18">
        <v>1800</v>
      </c>
      <c r="E455" s="213">
        <v>771.6</v>
      </c>
      <c r="F455" s="280">
        <f t="shared" si="42"/>
        <v>47.42470805162877</v>
      </c>
      <c r="G455" s="280">
        <f t="shared" si="43"/>
        <v>42.866666666666667</v>
      </c>
      <c r="H455" s="409"/>
      <c r="I455" s="326"/>
    </row>
    <row r="456" spans="1:10">
      <c r="A456" s="133">
        <v>3223</v>
      </c>
      <c r="B456" s="258" t="s">
        <v>643</v>
      </c>
      <c r="C456" s="18">
        <v>2580</v>
      </c>
      <c r="D456" s="18">
        <v>2700</v>
      </c>
      <c r="E456" s="213">
        <v>2188.77</v>
      </c>
      <c r="F456" s="280">
        <f t="shared" si="42"/>
        <v>84.836046511627899</v>
      </c>
      <c r="G456" s="280">
        <f t="shared" si="43"/>
        <v>81.065555555555562</v>
      </c>
      <c r="H456" s="409"/>
    </row>
    <row r="457" spans="1:10">
      <c r="A457" s="133">
        <v>3225</v>
      </c>
      <c r="B457" s="258" t="s">
        <v>722</v>
      </c>
      <c r="C457" s="18">
        <v>22000</v>
      </c>
      <c r="D457" s="18">
        <v>0</v>
      </c>
      <c r="E457" s="213">
        <v>0</v>
      </c>
      <c r="F457" s="280">
        <f t="shared" ref="F457" si="48">E457/C457*100</f>
        <v>0</v>
      </c>
      <c r="G457" s="280">
        <v>0</v>
      </c>
      <c r="H457" s="409"/>
    </row>
    <row r="458" spans="1:10">
      <c r="A458" s="138">
        <v>323</v>
      </c>
      <c r="B458" s="256" t="s">
        <v>82</v>
      </c>
      <c r="C458" s="94">
        <f>SUM(C459:C462)</f>
        <v>20471</v>
      </c>
      <c r="D458" s="94">
        <f>SUM(D459:D462)</f>
        <v>38605</v>
      </c>
      <c r="E458" s="94">
        <f>SUM(E459:E462)</f>
        <v>37884.310000000005</v>
      </c>
      <c r="F458" s="280">
        <f t="shared" si="42"/>
        <v>185.06330907136928</v>
      </c>
      <c r="G458" s="280">
        <f t="shared" si="43"/>
        <v>98.13316927859087</v>
      </c>
      <c r="H458" s="409"/>
    </row>
    <row r="459" spans="1:10">
      <c r="A459" s="133">
        <v>3231</v>
      </c>
      <c r="B459" s="258" t="s">
        <v>702</v>
      </c>
      <c r="C459" s="18">
        <v>1894</v>
      </c>
      <c r="D459" s="18">
        <v>500</v>
      </c>
      <c r="E459" s="18">
        <v>340.23</v>
      </c>
      <c r="F459" s="280">
        <f t="shared" si="42"/>
        <v>17.963569165786698</v>
      </c>
      <c r="G459" s="280">
        <f t="shared" si="43"/>
        <v>68.046000000000006</v>
      </c>
      <c r="H459" s="409"/>
    </row>
    <row r="460" spans="1:10">
      <c r="A460" s="133">
        <v>3232</v>
      </c>
      <c r="B460" s="258" t="s">
        <v>275</v>
      </c>
      <c r="C460" s="18">
        <v>2056</v>
      </c>
      <c r="D460" s="18">
        <v>650</v>
      </c>
      <c r="E460" s="18">
        <v>250</v>
      </c>
      <c r="F460" s="280">
        <f t="shared" si="42"/>
        <v>12.159533073929961</v>
      </c>
      <c r="G460" s="280">
        <f t="shared" si="43"/>
        <v>38.461538461538467</v>
      </c>
      <c r="H460" s="409"/>
    </row>
    <row r="461" spans="1:10">
      <c r="A461" s="133">
        <v>3233</v>
      </c>
      <c r="B461" s="328" t="s">
        <v>276</v>
      </c>
      <c r="C461" s="329">
        <v>1560</v>
      </c>
      <c r="D461" s="18">
        <v>1700</v>
      </c>
      <c r="E461" s="213">
        <v>1540</v>
      </c>
      <c r="F461" s="280">
        <v>0</v>
      </c>
      <c r="G461" s="280">
        <f t="shared" si="43"/>
        <v>90.588235294117652</v>
      </c>
      <c r="H461" s="409"/>
    </row>
    <row r="462" spans="1:10">
      <c r="A462" s="133">
        <v>3239</v>
      </c>
      <c r="B462" s="328" t="s">
        <v>644</v>
      </c>
      <c r="C462" s="329">
        <v>14961</v>
      </c>
      <c r="D462" s="18">
        <v>35755</v>
      </c>
      <c r="E462" s="213">
        <v>35754.080000000002</v>
      </c>
      <c r="F462" s="280">
        <f t="shared" si="42"/>
        <v>238.98188623755095</v>
      </c>
      <c r="G462" s="280">
        <f t="shared" si="43"/>
        <v>99.997426933296055</v>
      </c>
      <c r="H462" s="409"/>
    </row>
    <row r="463" spans="1:10">
      <c r="A463" s="138">
        <v>329</v>
      </c>
      <c r="B463" s="256" t="s">
        <v>90</v>
      </c>
      <c r="C463" s="94">
        <f>SUM(C464:C465)</f>
        <v>6981</v>
      </c>
      <c r="D463" s="94">
        <f>SUM(D464:D465)</f>
        <v>8600</v>
      </c>
      <c r="E463" s="94">
        <f>SUM(E464:E465)</f>
        <v>8590.49</v>
      </c>
      <c r="F463" s="280">
        <f t="shared" si="42"/>
        <v>123.0552929379745</v>
      </c>
      <c r="G463" s="280">
        <f t="shared" si="43"/>
        <v>99.889418604651155</v>
      </c>
      <c r="H463" s="409"/>
    </row>
    <row r="464" spans="1:10">
      <c r="A464" s="133">
        <v>3299</v>
      </c>
      <c r="B464" s="258" t="s">
        <v>89</v>
      </c>
      <c r="C464" s="18">
        <v>6000</v>
      </c>
      <c r="D464" s="18">
        <v>6000</v>
      </c>
      <c r="E464" s="18">
        <v>6000</v>
      </c>
      <c r="F464" s="280">
        <f t="shared" si="42"/>
        <v>100</v>
      </c>
      <c r="G464" s="280">
        <f t="shared" si="43"/>
        <v>100</v>
      </c>
      <c r="H464" s="409"/>
    </row>
    <row r="465" spans="1:10" ht="24.75">
      <c r="A465" s="133">
        <v>3299</v>
      </c>
      <c r="B465" s="382" t="s">
        <v>615</v>
      </c>
      <c r="C465" s="18">
        <v>981</v>
      </c>
      <c r="D465" s="18">
        <v>2600</v>
      </c>
      <c r="E465" s="18">
        <v>2590.4899999999998</v>
      </c>
      <c r="F465" s="280">
        <f t="shared" si="42"/>
        <v>264.06625891946993</v>
      </c>
      <c r="G465" s="280">
        <f t="shared" si="43"/>
        <v>99.634230769230754</v>
      </c>
      <c r="H465" s="409"/>
    </row>
    <row r="466" spans="1:10">
      <c r="A466" s="138">
        <v>343</v>
      </c>
      <c r="B466" s="256" t="s">
        <v>101</v>
      </c>
      <c r="C466" s="94">
        <f>SUM(C467:C468)</f>
        <v>770</v>
      </c>
      <c r="D466" s="94">
        <f>SUM(D467:D468)</f>
        <v>1005</v>
      </c>
      <c r="E466" s="94">
        <f>SUM(E467:E468)</f>
        <v>842.65</v>
      </c>
      <c r="F466" s="280">
        <f t="shared" si="42"/>
        <v>109.43506493506494</v>
      </c>
      <c r="G466" s="280">
        <f t="shared" si="43"/>
        <v>83.845771144278601</v>
      </c>
      <c r="H466" s="409"/>
    </row>
    <row r="467" spans="1:10">
      <c r="A467" s="133">
        <v>343</v>
      </c>
      <c r="B467" s="258" t="s">
        <v>277</v>
      </c>
      <c r="C467" s="213">
        <v>770</v>
      </c>
      <c r="D467" s="213">
        <v>1000</v>
      </c>
      <c r="E467" s="213">
        <v>840.68</v>
      </c>
      <c r="F467" s="280">
        <f t="shared" si="42"/>
        <v>109.17922077922077</v>
      </c>
      <c r="G467" s="280">
        <f t="shared" si="43"/>
        <v>84.067999999999998</v>
      </c>
      <c r="H467" s="326">
        <f t="shared" ref="H467:J468" si="49">SUM(C467+C550)</f>
        <v>5309</v>
      </c>
      <c r="I467" s="326">
        <f t="shared" si="49"/>
        <v>8500</v>
      </c>
      <c r="J467" s="326">
        <f t="shared" si="49"/>
        <v>5877.34</v>
      </c>
    </row>
    <row r="468" spans="1:10">
      <c r="A468" s="133">
        <v>343</v>
      </c>
      <c r="B468" s="288" t="s">
        <v>103</v>
      </c>
      <c r="C468" s="136">
        <v>0</v>
      </c>
      <c r="D468" s="18">
        <v>5</v>
      </c>
      <c r="E468" s="18">
        <v>1.97</v>
      </c>
      <c r="F468" s="280">
        <v>0</v>
      </c>
      <c r="G468" s="280">
        <f t="shared" si="43"/>
        <v>39.4</v>
      </c>
      <c r="H468" s="326">
        <f t="shared" si="49"/>
        <v>66</v>
      </c>
      <c r="I468" s="326">
        <f t="shared" si="49"/>
        <v>100</v>
      </c>
      <c r="J468" s="326">
        <f t="shared" si="49"/>
        <v>46.74</v>
      </c>
    </row>
    <row r="469" spans="1:10">
      <c r="A469" s="130" t="s">
        <v>278</v>
      </c>
      <c r="B469" s="235"/>
      <c r="C469" s="179">
        <f>SUM(C470)</f>
        <v>2437</v>
      </c>
      <c r="D469" s="179">
        <f>SUM(D470)</f>
        <v>28100</v>
      </c>
      <c r="E469" s="179">
        <f>SUM(E470)</f>
        <v>28085</v>
      </c>
      <c r="F469" s="280">
        <v>0</v>
      </c>
      <c r="G469" s="280">
        <f t="shared" si="43"/>
        <v>99.94661921708186</v>
      </c>
      <c r="H469" s="409"/>
    </row>
    <row r="470" spans="1:10">
      <c r="A470" s="138">
        <v>422</v>
      </c>
      <c r="B470" s="256" t="s">
        <v>147</v>
      </c>
      <c r="C470" s="94">
        <f>SUM(C471:C472)</f>
        <v>2437</v>
      </c>
      <c r="D470" s="94">
        <f>SUM(D471:D472)</f>
        <v>28100</v>
      </c>
      <c r="E470" s="94">
        <f>SUM(E471:E472)</f>
        <v>28085</v>
      </c>
      <c r="F470" s="280">
        <v>0</v>
      </c>
      <c r="G470" s="280">
        <f t="shared" si="43"/>
        <v>99.94661921708186</v>
      </c>
      <c r="H470" s="409"/>
    </row>
    <row r="471" spans="1:10">
      <c r="A471" s="133">
        <v>42219</v>
      </c>
      <c r="B471" s="258" t="s">
        <v>553</v>
      </c>
      <c r="C471" s="18">
        <v>2437</v>
      </c>
      <c r="D471" s="18">
        <v>16100</v>
      </c>
      <c r="E471" s="18">
        <v>16085</v>
      </c>
      <c r="F471" s="280">
        <v>0</v>
      </c>
      <c r="G471" s="280">
        <f t="shared" si="43"/>
        <v>99.906832298136649</v>
      </c>
      <c r="H471" s="409"/>
    </row>
    <row r="472" spans="1:10">
      <c r="A472" s="195">
        <v>42211</v>
      </c>
      <c r="B472" s="258" t="s">
        <v>507</v>
      </c>
      <c r="C472" s="18">
        <v>0</v>
      </c>
      <c r="D472" s="18">
        <v>12000</v>
      </c>
      <c r="E472" s="18">
        <v>12000</v>
      </c>
      <c r="F472" s="280">
        <v>0</v>
      </c>
      <c r="G472" s="280">
        <f t="shared" si="43"/>
        <v>100</v>
      </c>
      <c r="H472" s="409"/>
    </row>
    <row r="473" spans="1:10">
      <c r="A473" s="130" t="s">
        <v>279</v>
      </c>
      <c r="B473" s="235"/>
      <c r="C473" s="179">
        <f t="shared" ref="C473:E474" si="50">SUM(C474)</f>
        <v>20612</v>
      </c>
      <c r="D473" s="179">
        <f t="shared" si="50"/>
        <v>18000</v>
      </c>
      <c r="E473" s="179">
        <f t="shared" si="50"/>
        <v>17468.5</v>
      </c>
      <c r="F473" s="280">
        <v>0</v>
      </c>
      <c r="G473" s="280">
        <f t="shared" si="43"/>
        <v>97.047222222222217</v>
      </c>
      <c r="H473" s="409"/>
    </row>
    <row r="474" spans="1:10">
      <c r="A474" s="138">
        <v>424</v>
      </c>
      <c r="B474" s="256" t="s">
        <v>280</v>
      </c>
      <c r="C474" s="94">
        <f t="shared" si="50"/>
        <v>20612</v>
      </c>
      <c r="D474" s="94">
        <f t="shared" si="50"/>
        <v>18000</v>
      </c>
      <c r="E474" s="94">
        <f t="shared" si="50"/>
        <v>17468.5</v>
      </c>
      <c r="F474" s="280">
        <v>0</v>
      </c>
      <c r="G474" s="280">
        <f t="shared" si="43"/>
        <v>97.047222222222217</v>
      </c>
      <c r="H474" s="409"/>
    </row>
    <row r="475" spans="1:10">
      <c r="A475" s="272">
        <v>42411</v>
      </c>
      <c r="B475" s="258" t="s">
        <v>281</v>
      </c>
      <c r="C475" s="213">
        <v>20612</v>
      </c>
      <c r="D475" s="213">
        <v>18000</v>
      </c>
      <c r="E475" s="213">
        <v>17468.5</v>
      </c>
      <c r="F475" s="280">
        <v>0</v>
      </c>
      <c r="G475" s="280">
        <f t="shared" si="43"/>
        <v>97.047222222222217</v>
      </c>
      <c r="H475" s="409"/>
    </row>
    <row r="476" spans="1:10">
      <c r="A476" s="157" t="s">
        <v>282</v>
      </c>
      <c r="B476" s="236"/>
      <c r="C476" s="180">
        <f>SUM(C477)</f>
        <v>50000</v>
      </c>
      <c r="D476" s="180">
        <f t="shared" ref="D476:E482" si="51">SUM(D477)</f>
        <v>43400</v>
      </c>
      <c r="E476" s="180">
        <f t="shared" si="51"/>
        <v>43397.8</v>
      </c>
      <c r="F476" s="280">
        <f t="shared" si="42"/>
        <v>86.795600000000007</v>
      </c>
      <c r="G476" s="280">
        <f t="shared" si="43"/>
        <v>99.994930875576046</v>
      </c>
      <c r="H476" s="409"/>
    </row>
    <row r="477" spans="1:10">
      <c r="A477" s="130" t="s">
        <v>283</v>
      </c>
      <c r="B477" s="235"/>
      <c r="C477" s="179">
        <f>SUM(C478)</f>
        <v>50000</v>
      </c>
      <c r="D477" s="179">
        <f t="shared" si="51"/>
        <v>43400</v>
      </c>
      <c r="E477" s="179">
        <f t="shared" si="51"/>
        <v>43397.8</v>
      </c>
      <c r="F477" s="280">
        <f t="shared" si="42"/>
        <v>86.795600000000007</v>
      </c>
      <c r="G477" s="280">
        <f t="shared" si="43"/>
        <v>99.994930875576046</v>
      </c>
      <c r="H477" s="409"/>
    </row>
    <row r="478" spans="1:10">
      <c r="A478" s="138">
        <v>382</v>
      </c>
      <c r="B478" s="256" t="s">
        <v>130</v>
      </c>
      <c r="C478" s="94">
        <f>SUM(C479)</f>
        <v>50000</v>
      </c>
      <c r="D478" s="94">
        <f t="shared" si="51"/>
        <v>43400</v>
      </c>
      <c r="E478" s="94">
        <f t="shared" si="51"/>
        <v>43397.8</v>
      </c>
      <c r="F478" s="280">
        <f t="shared" si="42"/>
        <v>86.795600000000007</v>
      </c>
      <c r="G478" s="280">
        <f t="shared" si="43"/>
        <v>99.994930875576046</v>
      </c>
      <c r="H478" s="409"/>
    </row>
    <row r="479" spans="1:10">
      <c r="A479" s="272">
        <v>38212</v>
      </c>
      <c r="B479" s="258" t="s">
        <v>284</v>
      </c>
      <c r="C479" s="212">
        <v>50000</v>
      </c>
      <c r="D479" s="212">
        <v>43400</v>
      </c>
      <c r="E479" s="212">
        <v>43397.8</v>
      </c>
      <c r="F479" s="280">
        <f t="shared" si="42"/>
        <v>86.795600000000007</v>
      </c>
      <c r="G479" s="280">
        <f t="shared" si="43"/>
        <v>99.994930875576046</v>
      </c>
      <c r="H479" s="409"/>
    </row>
    <row r="480" spans="1:10">
      <c r="A480" s="157" t="s">
        <v>505</v>
      </c>
      <c r="B480" s="236"/>
      <c r="C480" s="180">
        <f>SUM(C481)</f>
        <v>119623.35</v>
      </c>
      <c r="D480" s="180">
        <f t="shared" si="51"/>
        <v>98500</v>
      </c>
      <c r="E480" s="180">
        <f t="shared" si="51"/>
        <v>98403.07</v>
      </c>
      <c r="F480" s="280">
        <f t="shared" si="42"/>
        <v>82.260754275816552</v>
      </c>
      <c r="G480" s="280">
        <f t="shared" si="43"/>
        <v>99.901593908629451</v>
      </c>
      <c r="H480" s="409"/>
    </row>
    <row r="481" spans="1:8">
      <c r="A481" s="130" t="s">
        <v>506</v>
      </c>
      <c r="B481" s="235"/>
      <c r="C481" s="179">
        <f>SUM(C482)</f>
        <v>119623.35</v>
      </c>
      <c r="D481" s="179">
        <f t="shared" si="51"/>
        <v>98500</v>
      </c>
      <c r="E481" s="179">
        <f t="shared" si="51"/>
        <v>98403.07</v>
      </c>
      <c r="F481" s="280">
        <f t="shared" si="42"/>
        <v>82.260754275816552</v>
      </c>
      <c r="G481" s="280">
        <f t="shared" si="43"/>
        <v>99.901593908629451</v>
      </c>
      <c r="H481" s="409"/>
    </row>
    <row r="482" spans="1:8">
      <c r="A482" s="138">
        <v>412</v>
      </c>
      <c r="B482" s="256" t="s">
        <v>140</v>
      </c>
      <c r="C482" s="94">
        <f>SUM(C483)</f>
        <v>119623.35</v>
      </c>
      <c r="D482" s="94">
        <f t="shared" si="51"/>
        <v>98500</v>
      </c>
      <c r="E482" s="94">
        <f t="shared" si="51"/>
        <v>98403.07</v>
      </c>
      <c r="F482" s="280">
        <f t="shared" ref="F482:F502" si="52">E482/C482*100</f>
        <v>82.260754275816552</v>
      </c>
      <c r="G482" s="280">
        <f t="shared" ref="G482:G502" si="53">E482/D482*100</f>
        <v>99.901593908629451</v>
      </c>
      <c r="H482" s="409"/>
    </row>
    <row r="483" spans="1:8">
      <c r="A483" s="272">
        <v>41241</v>
      </c>
      <c r="B483" s="258" t="s">
        <v>454</v>
      </c>
      <c r="C483" s="212">
        <v>119623.35</v>
      </c>
      <c r="D483" s="212">
        <v>98500</v>
      </c>
      <c r="E483" s="212">
        <v>98403.07</v>
      </c>
      <c r="F483" s="280">
        <f t="shared" si="52"/>
        <v>82.260754275816552</v>
      </c>
      <c r="G483" s="280">
        <f t="shared" si="53"/>
        <v>99.901593908629451</v>
      </c>
      <c r="H483" s="409"/>
    </row>
    <row r="484" spans="1:8">
      <c r="A484" s="155" t="s">
        <v>285</v>
      </c>
      <c r="B484" s="150"/>
      <c r="C484" s="181">
        <f t="shared" ref="C484:E485" si="54">SUM(C485)</f>
        <v>111951.6</v>
      </c>
      <c r="D484" s="181">
        <f t="shared" si="54"/>
        <v>129100</v>
      </c>
      <c r="E484" s="181">
        <f t="shared" si="54"/>
        <v>129531.17000000001</v>
      </c>
      <c r="F484" s="280">
        <f t="shared" si="52"/>
        <v>115.70283050889849</v>
      </c>
      <c r="G484" s="280">
        <f t="shared" si="53"/>
        <v>100.33398140975989</v>
      </c>
      <c r="H484" s="409"/>
    </row>
    <row r="485" spans="1:8">
      <c r="A485" s="153" t="s">
        <v>286</v>
      </c>
      <c r="B485" s="148"/>
      <c r="C485" s="182">
        <f t="shared" si="54"/>
        <v>111951.6</v>
      </c>
      <c r="D485" s="182">
        <f t="shared" si="54"/>
        <v>129100</v>
      </c>
      <c r="E485" s="182">
        <f t="shared" si="54"/>
        <v>129531.17000000001</v>
      </c>
      <c r="F485" s="280">
        <f t="shared" si="52"/>
        <v>115.70283050889849</v>
      </c>
      <c r="G485" s="280">
        <f t="shared" si="53"/>
        <v>100.33398140975989</v>
      </c>
      <c r="H485" s="409"/>
    </row>
    <row r="486" spans="1:8">
      <c r="A486" s="151" t="s">
        <v>287</v>
      </c>
      <c r="B486" s="146"/>
      <c r="C486" s="180">
        <f>SUM(C487+C494+C499)</f>
        <v>111951.6</v>
      </c>
      <c r="D486" s="180">
        <f>SUM(D487+D494+D499)</f>
        <v>129100</v>
      </c>
      <c r="E486" s="180">
        <f>SUM(E487+E494+E499)</f>
        <v>129531.17000000001</v>
      </c>
      <c r="F486" s="280">
        <f t="shared" si="52"/>
        <v>115.70283050889849</v>
      </c>
      <c r="G486" s="280">
        <f t="shared" si="53"/>
        <v>100.33398140975989</v>
      </c>
      <c r="H486" s="409"/>
    </row>
    <row r="487" spans="1:8">
      <c r="A487" s="130" t="s">
        <v>288</v>
      </c>
      <c r="B487" s="130"/>
      <c r="C487" s="179">
        <f>SUM(C488)</f>
        <v>72712.69</v>
      </c>
      <c r="D487" s="179">
        <f>SUM(D488)</f>
        <v>69300</v>
      </c>
      <c r="E487" s="179">
        <f>SUM(E488)</f>
        <v>69329.760000000009</v>
      </c>
      <c r="F487" s="280">
        <f t="shared" si="52"/>
        <v>95.347538373288089</v>
      </c>
      <c r="G487" s="280">
        <f t="shared" si="53"/>
        <v>100.04294372294373</v>
      </c>
      <c r="H487" s="409"/>
    </row>
    <row r="488" spans="1:8">
      <c r="A488" s="138">
        <v>381</v>
      </c>
      <c r="B488" s="256" t="s">
        <v>114</v>
      </c>
      <c r="C488" s="94">
        <f>SUM(C489:C493)</f>
        <v>72712.69</v>
      </c>
      <c r="D488" s="94">
        <f>SUM(D489:D493)</f>
        <v>69300</v>
      </c>
      <c r="E488" s="94">
        <f>SUM(E489:E493)</f>
        <v>69329.760000000009</v>
      </c>
      <c r="F488" s="280">
        <f t="shared" si="52"/>
        <v>95.347538373288089</v>
      </c>
      <c r="G488" s="280">
        <f t="shared" si="53"/>
        <v>100.04294372294373</v>
      </c>
      <c r="H488" s="409"/>
    </row>
    <row r="489" spans="1:8">
      <c r="A489" s="272">
        <v>3811501</v>
      </c>
      <c r="B489" s="258" t="s">
        <v>119</v>
      </c>
      <c r="C489" s="213">
        <v>49504.89</v>
      </c>
      <c r="D489" s="213">
        <v>48000</v>
      </c>
      <c r="E489" s="213">
        <v>48058.5</v>
      </c>
      <c r="F489" s="280">
        <f t="shared" si="52"/>
        <v>97.078288629668705</v>
      </c>
      <c r="G489" s="280">
        <f t="shared" si="53"/>
        <v>100.121875</v>
      </c>
      <c r="H489" s="409"/>
    </row>
    <row r="490" spans="1:8">
      <c r="A490" s="272">
        <v>3811502</v>
      </c>
      <c r="B490" s="258" t="s">
        <v>120</v>
      </c>
      <c r="C490" s="213">
        <v>8370</v>
      </c>
      <c r="D490" s="213">
        <v>8400</v>
      </c>
      <c r="E490" s="213">
        <v>8371.26</v>
      </c>
      <c r="F490" s="280">
        <f t="shared" si="52"/>
        <v>100.01505376344086</v>
      </c>
      <c r="G490" s="280">
        <f t="shared" si="53"/>
        <v>99.657857142857139</v>
      </c>
      <c r="H490" s="409"/>
    </row>
    <row r="491" spans="1:8">
      <c r="A491" s="272">
        <v>3811505</v>
      </c>
      <c r="B491" s="258" t="s">
        <v>289</v>
      </c>
      <c r="C491" s="213">
        <v>2000</v>
      </c>
      <c r="D491" s="213">
        <v>0</v>
      </c>
      <c r="E491" s="213">
        <v>0</v>
      </c>
      <c r="F491" s="280">
        <f t="shared" si="52"/>
        <v>0</v>
      </c>
      <c r="G491" s="280">
        <v>0</v>
      </c>
      <c r="H491" s="409"/>
    </row>
    <row r="492" spans="1:8">
      <c r="A492" s="272">
        <v>3811504</v>
      </c>
      <c r="B492" s="258" t="s">
        <v>290</v>
      </c>
      <c r="C492" s="213">
        <v>10337.799999999999</v>
      </c>
      <c r="D492" s="213">
        <v>10400</v>
      </c>
      <c r="E492" s="213">
        <v>10400</v>
      </c>
      <c r="F492" s="280">
        <f t="shared" si="52"/>
        <v>100.601675404825</v>
      </c>
      <c r="G492" s="280">
        <f t="shared" si="53"/>
        <v>100</v>
      </c>
      <c r="H492" s="409"/>
    </row>
    <row r="493" spans="1:8">
      <c r="A493" s="272">
        <v>3811503</v>
      </c>
      <c r="B493" s="258" t="s">
        <v>291</v>
      </c>
      <c r="C493" s="213">
        <v>2500</v>
      </c>
      <c r="D493" s="213">
        <v>2500</v>
      </c>
      <c r="E493" s="213">
        <v>2500</v>
      </c>
      <c r="F493" s="280">
        <f t="shared" si="52"/>
        <v>100</v>
      </c>
      <c r="G493" s="280">
        <f t="shared" si="53"/>
        <v>100</v>
      </c>
      <c r="H493" s="409"/>
    </row>
    <row r="494" spans="1:8">
      <c r="A494" s="130" t="s">
        <v>292</v>
      </c>
      <c r="B494" s="237"/>
      <c r="C494" s="179">
        <f>SUM(C495)</f>
        <v>10759.91</v>
      </c>
      <c r="D494" s="179">
        <f>SUM(D495)</f>
        <v>14600</v>
      </c>
      <c r="E494" s="179">
        <f>SUM(E495)</f>
        <v>14623.81</v>
      </c>
      <c r="F494" s="280">
        <f t="shared" si="52"/>
        <v>135.91015166483734</v>
      </c>
      <c r="G494" s="280">
        <f t="shared" si="53"/>
        <v>100.16308219178083</v>
      </c>
      <c r="H494" s="409"/>
    </row>
    <row r="495" spans="1:8">
      <c r="A495" s="138">
        <v>329</v>
      </c>
      <c r="B495" s="233" t="s">
        <v>90</v>
      </c>
      <c r="C495" s="94">
        <f>SUM(C496:C498)</f>
        <v>10759.91</v>
      </c>
      <c r="D495" s="94">
        <f>SUM(D496:D498)</f>
        <v>14600</v>
      </c>
      <c r="E495" s="94">
        <f>SUM(E496:E498)</f>
        <v>14623.81</v>
      </c>
      <c r="F495" s="280">
        <f t="shared" si="52"/>
        <v>135.91015166483734</v>
      </c>
      <c r="G495" s="280">
        <f t="shared" si="53"/>
        <v>100.16308219178083</v>
      </c>
      <c r="H495" s="409"/>
    </row>
    <row r="496" spans="1:8">
      <c r="A496" s="133">
        <v>3299904</v>
      </c>
      <c r="B496" s="258" t="s">
        <v>293</v>
      </c>
      <c r="C496" s="18">
        <v>6236.89</v>
      </c>
      <c r="D496" s="18">
        <v>6300</v>
      </c>
      <c r="E496" s="213">
        <v>6287.5</v>
      </c>
      <c r="F496" s="280">
        <f t="shared" si="52"/>
        <v>100.8114621229491</v>
      </c>
      <c r="G496" s="280">
        <f t="shared" si="53"/>
        <v>99.801587301587304</v>
      </c>
      <c r="H496" s="409"/>
    </row>
    <row r="497" spans="1:12">
      <c r="A497" s="133">
        <v>3299900</v>
      </c>
      <c r="B497" s="258" t="s">
        <v>294</v>
      </c>
      <c r="C497" s="18">
        <v>0</v>
      </c>
      <c r="D497" s="18">
        <v>3200</v>
      </c>
      <c r="E497" s="213">
        <v>3218.83</v>
      </c>
      <c r="F497" s="280">
        <v>0</v>
      </c>
      <c r="G497" s="280">
        <f t="shared" si="53"/>
        <v>100.5884375</v>
      </c>
      <c r="H497" s="409"/>
    </row>
    <row r="498" spans="1:12">
      <c r="A498" s="343">
        <v>3299900</v>
      </c>
      <c r="B498" s="331" t="s">
        <v>465</v>
      </c>
      <c r="C498" s="330">
        <v>4523.0200000000004</v>
      </c>
      <c r="D498" s="318">
        <v>5100</v>
      </c>
      <c r="E498" s="319">
        <v>5117.4799999999996</v>
      </c>
      <c r="F498" s="280">
        <f t="shared" si="52"/>
        <v>113.14298853420944</v>
      </c>
      <c r="G498" s="280">
        <f t="shared" si="53"/>
        <v>100.3427450980392</v>
      </c>
      <c r="H498" s="409"/>
    </row>
    <row r="499" spans="1:12">
      <c r="A499" s="130" t="s">
        <v>295</v>
      </c>
      <c r="B499" s="235"/>
      <c r="C499" s="179">
        <f>SUM(C500)</f>
        <v>28479</v>
      </c>
      <c r="D499" s="179">
        <f>SUM(D500)</f>
        <v>45200</v>
      </c>
      <c r="E499" s="179">
        <f>SUM(E500)</f>
        <v>45577.599999999999</v>
      </c>
      <c r="F499" s="280">
        <f t="shared" si="52"/>
        <v>160.03932722356825</v>
      </c>
      <c r="G499" s="280">
        <f t="shared" si="53"/>
        <v>100.83539823008849</v>
      </c>
      <c r="H499" s="409"/>
    </row>
    <row r="500" spans="1:12">
      <c r="A500" s="138">
        <v>421</v>
      </c>
      <c r="B500" s="233" t="s">
        <v>144</v>
      </c>
      <c r="C500" s="94">
        <f>SUM(C501:C502)</f>
        <v>28479</v>
      </c>
      <c r="D500" s="94">
        <f>SUM(D501:D502)</f>
        <v>45200</v>
      </c>
      <c r="E500" s="94">
        <f>SUM(E501:E502)</f>
        <v>45577.599999999999</v>
      </c>
      <c r="F500" s="280">
        <f t="shared" si="52"/>
        <v>160.03932722356825</v>
      </c>
      <c r="G500" s="280">
        <f t="shared" si="53"/>
        <v>100.83539823008849</v>
      </c>
      <c r="H500" s="409"/>
    </row>
    <row r="501" spans="1:12">
      <c r="A501" s="133">
        <v>4212</v>
      </c>
      <c r="B501" s="258" t="s">
        <v>143</v>
      </c>
      <c r="C501" s="18">
        <v>28291.5</v>
      </c>
      <c r="D501" s="18">
        <v>45000</v>
      </c>
      <c r="E501" s="18">
        <v>45377.599999999999</v>
      </c>
      <c r="F501" s="280">
        <f t="shared" si="52"/>
        <v>160.39305091635296</v>
      </c>
      <c r="G501" s="280">
        <f t="shared" si="53"/>
        <v>100.83911111111109</v>
      </c>
      <c r="H501" s="409">
        <f>SUM(C501)</f>
        <v>28291.5</v>
      </c>
      <c r="I501" s="409">
        <f>SUM(D501)</f>
        <v>45000</v>
      </c>
      <c r="J501" s="409">
        <f>SUM(E501)</f>
        <v>45377.599999999999</v>
      </c>
    </row>
    <row r="502" spans="1:12">
      <c r="A502" s="133">
        <v>421451</v>
      </c>
      <c r="B502" s="258" t="s">
        <v>554</v>
      </c>
      <c r="C502" s="18">
        <v>187.5</v>
      </c>
      <c r="D502" s="18">
        <v>200</v>
      </c>
      <c r="E502" s="18">
        <v>200</v>
      </c>
      <c r="F502" s="280">
        <f t="shared" si="52"/>
        <v>106.66666666666667</v>
      </c>
      <c r="G502" s="280">
        <f t="shared" si="53"/>
        <v>100</v>
      </c>
      <c r="H502" s="409"/>
      <c r="L502">
        <v>8336.31</v>
      </c>
    </row>
    <row r="503" spans="1:12">
      <c r="A503" s="155" t="s">
        <v>296</v>
      </c>
      <c r="B503" s="150"/>
      <c r="C503" s="181">
        <f>SUM(C504)</f>
        <v>440.63</v>
      </c>
      <c r="D503" s="181">
        <f t="shared" ref="D503:E506" si="55">SUM(D504)</f>
        <v>54650</v>
      </c>
      <c r="E503" s="181">
        <f t="shared" si="55"/>
        <v>54400</v>
      </c>
      <c r="F503" s="280">
        <f t="shared" ref="F503:F546" si="56">E503/C503*100</f>
        <v>12345.959194789279</v>
      </c>
      <c r="G503" s="280">
        <f t="shared" ref="G503:G541" si="57">E503/D503*100</f>
        <v>99.542543458371455</v>
      </c>
      <c r="H503" s="409"/>
      <c r="L503">
        <v>-3218.83</v>
      </c>
    </row>
    <row r="504" spans="1:12">
      <c r="A504" s="153" t="s">
        <v>297</v>
      </c>
      <c r="B504" s="148"/>
      <c r="C504" s="182">
        <f>SUM(C505)</f>
        <v>440.63</v>
      </c>
      <c r="D504" s="182">
        <f t="shared" si="55"/>
        <v>54650</v>
      </c>
      <c r="E504" s="182">
        <f t="shared" si="55"/>
        <v>54400</v>
      </c>
      <c r="F504" s="280">
        <f t="shared" si="56"/>
        <v>12345.959194789279</v>
      </c>
      <c r="G504" s="280">
        <f t="shared" si="57"/>
        <v>99.542543458371455</v>
      </c>
      <c r="H504" s="409"/>
      <c r="L504">
        <f>SUM(L502:L503)</f>
        <v>5117.4799999999996</v>
      </c>
    </row>
    <row r="505" spans="1:12">
      <c r="A505" s="151" t="s">
        <v>298</v>
      </c>
      <c r="B505" s="146"/>
      <c r="C505" s="180">
        <f>SUM(C506)</f>
        <v>440.63</v>
      </c>
      <c r="D505" s="180">
        <f t="shared" si="55"/>
        <v>54650</v>
      </c>
      <c r="E505" s="180">
        <f t="shared" si="55"/>
        <v>54400</v>
      </c>
      <c r="F505" s="280">
        <f t="shared" si="56"/>
        <v>12345.959194789279</v>
      </c>
      <c r="G505" s="280">
        <f t="shared" si="57"/>
        <v>99.542543458371455</v>
      </c>
      <c r="H505" s="409"/>
    </row>
    <row r="506" spans="1:12">
      <c r="A506" s="130" t="s">
        <v>299</v>
      </c>
      <c r="B506" s="130"/>
      <c r="C506" s="179">
        <f>SUM(C507)</f>
        <v>440.63</v>
      </c>
      <c r="D506" s="179">
        <f t="shared" si="55"/>
        <v>54650</v>
      </c>
      <c r="E506" s="179">
        <f t="shared" si="55"/>
        <v>54400</v>
      </c>
      <c r="F506" s="280">
        <f t="shared" si="56"/>
        <v>12345.959194789279</v>
      </c>
      <c r="G506" s="280">
        <f t="shared" si="57"/>
        <v>99.542543458371455</v>
      </c>
      <c r="H506" s="409"/>
    </row>
    <row r="507" spans="1:12">
      <c r="A507" s="138">
        <v>323</v>
      </c>
      <c r="B507" s="233" t="s">
        <v>82</v>
      </c>
      <c r="C507" s="94">
        <f>SUM(C508:C509)</f>
        <v>440.63</v>
      </c>
      <c r="D507" s="94">
        <f>SUM(D508:D509)</f>
        <v>54650</v>
      </c>
      <c r="E507" s="94">
        <f>SUM(E508:E509)</f>
        <v>54400</v>
      </c>
      <c r="F507" s="280">
        <f t="shared" si="56"/>
        <v>12345.959194789279</v>
      </c>
      <c r="G507" s="280">
        <f t="shared" si="57"/>
        <v>99.542543458371455</v>
      </c>
      <c r="H507" s="409"/>
    </row>
    <row r="508" spans="1:12">
      <c r="A508" s="133">
        <v>3236</v>
      </c>
      <c r="B508" s="258" t="s">
        <v>555</v>
      </c>
      <c r="C508" s="136">
        <v>440.63</v>
      </c>
      <c r="D508" s="136">
        <v>250</v>
      </c>
      <c r="E508" s="136">
        <v>0</v>
      </c>
      <c r="F508" s="280">
        <f t="shared" si="56"/>
        <v>0</v>
      </c>
      <c r="G508" s="280">
        <f t="shared" si="57"/>
        <v>0</v>
      </c>
      <c r="H508" s="409"/>
    </row>
    <row r="509" spans="1:12">
      <c r="A509" s="272">
        <v>32343</v>
      </c>
      <c r="B509" s="258" t="s">
        <v>300</v>
      </c>
      <c r="C509" s="213">
        <v>0</v>
      </c>
      <c r="D509" s="213">
        <v>54400</v>
      </c>
      <c r="E509" s="213">
        <v>54400</v>
      </c>
      <c r="F509" s="280">
        <v>0</v>
      </c>
      <c r="G509" s="280">
        <f t="shared" si="57"/>
        <v>100</v>
      </c>
      <c r="H509" s="409"/>
    </row>
    <row r="510" spans="1:12">
      <c r="A510" s="155" t="s">
        <v>301</v>
      </c>
      <c r="B510" s="150"/>
      <c r="C510" s="181">
        <f t="shared" ref="C510:D510" si="58">SUM(C511)</f>
        <v>850522.63000000012</v>
      </c>
      <c r="D510" s="181">
        <f t="shared" si="58"/>
        <v>321800</v>
      </c>
      <c r="E510" s="181">
        <f>SUM(E511)</f>
        <v>315567.48</v>
      </c>
      <c r="F510" s="280">
        <f t="shared" si="56"/>
        <v>37.10277291504871</v>
      </c>
      <c r="G510" s="280">
        <f t="shared" si="57"/>
        <v>98.063231821006838</v>
      </c>
      <c r="H510" s="409"/>
    </row>
    <row r="511" spans="1:12">
      <c r="A511" s="153" t="s">
        <v>302</v>
      </c>
      <c r="B511" s="148"/>
      <c r="C511" s="182">
        <f>SUM(C512+C526+C530+C537)</f>
        <v>850522.63000000012</v>
      </c>
      <c r="D511" s="182">
        <f>SUM(D512+D526+D530+D537)</f>
        <v>321800</v>
      </c>
      <c r="E511" s="182">
        <f>SUM(E512+E526+E530+E537)</f>
        <v>315567.48</v>
      </c>
      <c r="F511" s="280">
        <f t="shared" si="56"/>
        <v>37.10277291504871</v>
      </c>
      <c r="G511" s="280">
        <f t="shared" si="57"/>
        <v>98.063231821006838</v>
      </c>
      <c r="H511" s="409"/>
    </row>
    <row r="512" spans="1:12">
      <c r="A512" s="151" t="s">
        <v>303</v>
      </c>
      <c r="B512" s="146"/>
      <c r="C512" s="180">
        <f>SUM(C513+C521)</f>
        <v>813583.8</v>
      </c>
      <c r="D512" s="180">
        <f>SUM(D513+D521)</f>
        <v>285800</v>
      </c>
      <c r="E512" s="180">
        <f>SUM(E513+E521)</f>
        <v>283457.44</v>
      </c>
      <c r="F512" s="280">
        <f t="shared" si="56"/>
        <v>34.84059540025256</v>
      </c>
      <c r="G512" s="280">
        <f t="shared" si="57"/>
        <v>99.180349895031497</v>
      </c>
      <c r="H512" s="409"/>
    </row>
    <row r="513" spans="1:10">
      <c r="A513" s="130" t="s">
        <v>304</v>
      </c>
      <c r="B513" s="130"/>
      <c r="C513" s="179">
        <f>SUM(C514+C518)</f>
        <v>636525.9</v>
      </c>
      <c r="D513" s="179">
        <f>SUM(D514+D518)</f>
        <v>22500</v>
      </c>
      <c r="E513" s="179">
        <f>SUM(E514+E518)</f>
        <v>20179.38</v>
      </c>
      <c r="F513" s="280">
        <f t="shared" si="56"/>
        <v>3.1702370634093606</v>
      </c>
      <c r="G513" s="280">
        <f t="shared" si="57"/>
        <v>89.686133333333345</v>
      </c>
      <c r="H513" s="409"/>
    </row>
    <row r="514" spans="1:10">
      <c r="A514" s="138">
        <v>372</v>
      </c>
      <c r="B514" s="233" t="s">
        <v>305</v>
      </c>
      <c r="C514" s="94">
        <f t="shared" ref="C514:D514" si="59">SUM(C515:C517)</f>
        <v>34760</v>
      </c>
      <c r="D514" s="94">
        <f t="shared" si="59"/>
        <v>22500</v>
      </c>
      <c r="E514" s="94">
        <f>SUM(E515:E517)</f>
        <v>20179.38</v>
      </c>
      <c r="F514" s="280">
        <f t="shared" si="56"/>
        <v>58.053452243958581</v>
      </c>
      <c r="G514" s="280">
        <f t="shared" si="57"/>
        <v>89.686133333333345</v>
      </c>
      <c r="H514" s="409"/>
      <c r="J514" s="326"/>
    </row>
    <row r="515" spans="1:10">
      <c r="A515" s="272">
        <v>37219</v>
      </c>
      <c r="B515" s="258" t="s">
        <v>306</v>
      </c>
      <c r="C515" s="18">
        <v>25800</v>
      </c>
      <c r="D515" s="213">
        <v>13500</v>
      </c>
      <c r="E515" s="213">
        <v>12186.18</v>
      </c>
      <c r="F515" s="280">
        <f t="shared" si="56"/>
        <v>47.233255813953491</v>
      </c>
      <c r="G515" s="280">
        <f t="shared" si="57"/>
        <v>90.268000000000001</v>
      </c>
      <c r="H515" s="409"/>
    </row>
    <row r="516" spans="1:10">
      <c r="A516" s="272">
        <v>37223</v>
      </c>
      <c r="B516" s="258" t="s">
        <v>307</v>
      </c>
      <c r="C516" s="18">
        <v>8960</v>
      </c>
      <c r="D516" s="18">
        <v>7500</v>
      </c>
      <c r="E516" s="213">
        <v>6633.2</v>
      </c>
      <c r="F516" s="280">
        <f t="shared" si="56"/>
        <v>74.03125</v>
      </c>
      <c r="G516" s="280">
        <f t="shared" si="57"/>
        <v>88.442666666666668</v>
      </c>
      <c r="H516" s="409"/>
    </row>
    <row r="517" spans="1:10">
      <c r="A517" s="272">
        <v>37224</v>
      </c>
      <c r="B517" s="258" t="s">
        <v>698</v>
      </c>
      <c r="C517" s="18"/>
      <c r="D517" s="18">
        <v>1500</v>
      </c>
      <c r="E517" s="213">
        <v>1360</v>
      </c>
      <c r="F517" s="280">
        <v>0</v>
      </c>
      <c r="G517" s="280">
        <f t="shared" si="57"/>
        <v>90.666666666666657</v>
      </c>
      <c r="H517" s="409"/>
    </row>
    <row r="518" spans="1:10">
      <c r="A518" s="138">
        <v>382</v>
      </c>
      <c r="B518" s="233" t="s">
        <v>130</v>
      </c>
      <c r="C518" s="94">
        <f t="shared" ref="C518:E519" si="60">SUM(C519)</f>
        <v>601765.9</v>
      </c>
      <c r="D518" s="94">
        <f t="shared" si="60"/>
        <v>0</v>
      </c>
      <c r="E518" s="94">
        <f t="shared" si="60"/>
        <v>0</v>
      </c>
      <c r="F518" s="280">
        <f t="shared" si="56"/>
        <v>0</v>
      </c>
      <c r="G518" s="280">
        <v>0</v>
      </c>
      <c r="H518" s="409"/>
    </row>
    <row r="519" spans="1:10">
      <c r="A519" s="138">
        <v>3822</v>
      </c>
      <c r="B519" s="233" t="s">
        <v>134</v>
      </c>
      <c r="C519" s="94">
        <f t="shared" si="60"/>
        <v>601765.9</v>
      </c>
      <c r="D519" s="94">
        <f t="shared" si="60"/>
        <v>0</v>
      </c>
      <c r="E519" s="94">
        <f t="shared" si="60"/>
        <v>0</v>
      </c>
      <c r="F519" s="280">
        <f t="shared" si="56"/>
        <v>0</v>
      </c>
      <c r="G519" s="280">
        <v>0</v>
      </c>
      <c r="H519" s="409"/>
    </row>
    <row r="520" spans="1:10">
      <c r="A520" s="272">
        <v>38221</v>
      </c>
      <c r="B520" s="258" t="s">
        <v>504</v>
      </c>
      <c r="C520" s="18">
        <v>601765.9</v>
      </c>
      <c r="D520" s="18">
        <v>0</v>
      </c>
      <c r="E520" s="213">
        <v>0</v>
      </c>
      <c r="F520" s="280">
        <f t="shared" si="56"/>
        <v>0</v>
      </c>
      <c r="G520" s="280">
        <v>0</v>
      </c>
      <c r="H520" s="409"/>
    </row>
    <row r="521" spans="1:10">
      <c r="A521" s="130" t="s">
        <v>308</v>
      </c>
      <c r="B521" s="235"/>
      <c r="C521" s="179">
        <f>SUM(C522+C524)</f>
        <v>177057.9</v>
      </c>
      <c r="D521" s="179">
        <f>SUM(D522+D524)</f>
        <v>263300</v>
      </c>
      <c r="E521" s="179">
        <f>SUM(E522+E524)</f>
        <v>263278.06</v>
      </c>
      <c r="F521" s="280">
        <f t="shared" si="56"/>
        <v>148.69602542445156</v>
      </c>
      <c r="G521" s="280">
        <f t="shared" si="57"/>
        <v>99.991667299658189</v>
      </c>
      <c r="H521" s="409"/>
    </row>
    <row r="522" spans="1:10">
      <c r="A522" s="138">
        <v>311</v>
      </c>
      <c r="B522" s="226" t="s">
        <v>69</v>
      </c>
      <c r="C522" s="94">
        <f>SUM(C523)</f>
        <v>151072.95999999999</v>
      </c>
      <c r="D522" s="94">
        <f>SUM(D523)</f>
        <v>224650</v>
      </c>
      <c r="E522" s="94">
        <f>SUM(E523)</f>
        <v>224639.98</v>
      </c>
      <c r="F522" s="280">
        <f t="shared" si="56"/>
        <v>148.6963517495123</v>
      </c>
      <c r="G522" s="280">
        <f t="shared" si="57"/>
        <v>99.995539728466511</v>
      </c>
      <c r="H522" s="409"/>
    </row>
    <row r="523" spans="1:10">
      <c r="A523" s="135">
        <v>31111</v>
      </c>
      <c r="B523" s="273" t="s">
        <v>214</v>
      </c>
      <c r="C523" s="18">
        <v>151072.95999999999</v>
      </c>
      <c r="D523" s="18">
        <v>224650</v>
      </c>
      <c r="E523" s="213">
        <v>224639.98</v>
      </c>
      <c r="F523" s="280">
        <f t="shared" si="56"/>
        <v>148.6963517495123</v>
      </c>
      <c r="G523" s="280">
        <f t="shared" si="57"/>
        <v>99.995539728466511</v>
      </c>
      <c r="H523" s="326">
        <f>SUM(C523+C595)</f>
        <v>302145.91999999998</v>
      </c>
      <c r="I523" s="326">
        <f>SUM(D523+D595)</f>
        <v>224650</v>
      </c>
      <c r="J523" s="326">
        <f>SUM(E523+E595)</f>
        <v>224639.98</v>
      </c>
    </row>
    <row r="524" spans="1:10">
      <c r="A524" s="138">
        <v>313</v>
      </c>
      <c r="B524" s="257" t="s">
        <v>71</v>
      </c>
      <c r="C524" s="94">
        <f>SUM(C525:C525)</f>
        <v>25984.94</v>
      </c>
      <c r="D524" s="94">
        <f>SUM(D525:D525)</f>
        <v>38650</v>
      </c>
      <c r="E524" s="94">
        <f>SUM(E525:E525)</f>
        <v>38638.080000000002</v>
      </c>
      <c r="F524" s="280">
        <f t="shared" si="56"/>
        <v>148.69412821426567</v>
      </c>
      <c r="G524" s="280">
        <f t="shared" si="57"/>
        <v>99.969159120310479</v>
      </c>
      <c r="H524" s="409"/>
    </row>
    <row r="525" spans="1:10">
      <c r="A525" s="135">
        <v>313</v>
      </c>
      <c r="B525" s="273" t="s">
        <v>496</v>
      </c>
      <c r="C525" s="18">
        <v>25984.94</v>
      </c>
      <c r="D525" s="18">
        <v>38650</v>
      </c>
      <c r="E525" s="213">
        <v>38638.080000000002</v>
      </c>
      <c r="F525" s="280">
        <f t="shared" si="56"/>
        <v>148.69412821426567</v>
      </c>
      <c r="G525" s="280">
        <f t="shared" si="57"/>
        <v>99.969159120310479</v>
      </c>
      <c r="H525" s="409"/>
    </row>
    <row r="526" spans="1:10">
      <c r="A526" s="157" t="s">
        <v>309</v>
      </c>
      <c r="B526" s="238"/>
      <c r="C526" s="180">
        <f>SUM(C527)</f>
        <v>10400</v>
      </c>
      <c r="D526" s="180">
        <f t="shared" ref="D526:E528" si="61">SUM(D527)</f>
        <v>10000</v>
      </c>
      <c r="E526" s="180">
        <f t="shared" si="61"/>
        <v>8000</v>
      </c>
      <c r="F526" s="280">
        <f t="shared" si="56"/>
        <v>76.923076923076934</v>
      </c>
      <c r="G526" s="280">
        <f t="shared" si="57"/>
        <v>80</v>
      </c>
      <c r="H526" s="409"/>
    </row>
    <row r="527" spans="1:10">
      <c r="A527" s="130" t="s">
        <v>310</v>
      </c>
      <c r="B527" s="237"/>
      <c r="C527" s="179">
        <f>SUM(C528)</f>
        <v>10400</v>
      </c>
      <c r="D527" s="179">
        <f t="shared" si="61"/>
        <v>10000</v>
      </c>
      <c r="E527" s="179">
        <f t="shared" si="61"/>
        <v>8000</v>
      </c>
      <c r="F527" s="280">
        <f t="shared" si="56"/>
        <v>76.923076923076934</v>
      </c>
      <c r="G527" s="280">
        <f t="shared" si="57"/>
        <v>80</v>
      </c>
      <c r="H527" s="409"/>
    </row>
    <row r="528" spans="1:10">
      <c r="A528" s="138">
        <v>372</v>
      </c>
      <c r="B528" s="226" t="s">
        <v>311</v>
      </c>
      <c r="C528" s="94">
        <f>SUM(C529)</f>
        <v>10400</v>
      </c>
      <c r="D528" s="94">
        <f t="shared" si="61"/>
        <v>10000</v>
      </c>
      <c r="E528" s="94">
        <f t="shared" si="61"/>
        <v>8000</v>
      </c>
      <c r="F528" s="280">
        <f t="shared" si="56"/>
        <v>76.923076923076934</v>
      </c>
      <c r="G528" s="280">
        <f t="shared" si="57"/>
        <v>80</v>
      </c>
      <c r="H528" s="409"/>
    </row>
    <row r="529" spans="1:8" ht="24.75">
      <c r="A529" s="274">
        <v>37217</v>
      </c>
      <c r="B529" s="383" t="s">
        <v>312</v>
      </c>
      <c r="C529" s="18">
        <v>10400</v>
      </c>
      <c r="D529" s="18">
        <v>10000</v>
      </c>
      <c r="E529" s="213">
        <v>8000</v>
      </c>
      <c r="F529" s="280">
        <f t="shared" si="56"/>
        <v>76.923076923076934</v>
      </c>
      <c r="G529" s="280">
        <f t="shared" si="57"/>
        <v>80</v>
      </c>
      <c r="H529" s="409"/>
    </row>
    <row r="530" spans="1:8">
      <c r="A530" s="157" t="s">
        <v>313</v>
      </c>
      <c r="B530" s="238"/>
      <c r="C530" s="180">
        <f>SUM(C531+C534)</f>
        <v>17331.400000000001</v>
      </c>
      <c r="D530" s="180">
        <f>SUM(D531+D534)</f>
        <v>15000</v>
      </c>
      <c r="E530" s="180">
        <f>SUM(E531+E534)</f>
        <v>15000</v>
      </c>
      <c r="F530" s="280">
        <f t="shared" si="56"/>
        <v>86.548114982055679</v>
      </c>
      <c r="G530" s="280">
        <f t="shared" si="57"/>
        <v>100</v>
      </c>
      <c r="H530" s="409"/>
    </row>
    <row r="531" spans="1:8">
      <c r="A531" s="130" t="s">
        <v>314</v>
      </c>
      <c r="B531" s="237"/>
      <c r="C531" s="179">
        <f t="shared" ref="C531:E532" si="62">SUM(C532)</f>
        <v>9075</v>
      </c>
      <c r="D531" s="179">
        <f t="shared" si="62"/>
        <v>7000</v>
      </c>
      <c r="E531" s="179">
        <f t="shared" si="62"/>
        <v>7000</v>
      </c>
      <c r="F531" s="280">
        <f t="shared" si="56"/>
        <v>77.134986225895318</v>
      </c>
      <c r="G531" s="280">
        <f t="shared" si="57"/>
        <v>100</v>
      </c>
      <c r="H531" s="409"/>
    </row>
    <row r="532" spans="1:8">
      <c r="A532" s="138">
        <v>381</v>
      </c>
      <c r="B532" s="257" t="s">
        <v>114</v>
      </c>
      <c r="C532" s="94">
        <f t="shared" si="62"/>
        <v>9075</v>
      </c>
      <c r="D532" s="94">
        <f t="shared" si="62"/>
        <v>7000</v>
      </c>
      <c r="E532" s="94">
        <f t="shared" si="62"/>
        <v>7000</v>
      </c>
      <c r="F532" s="280">
        <f t="shared" si="56"/>
        <v>77.134986225895318</v>
      </c>
      <c r="G532" s="280">
        <f t="shared" si="57"/>
        <v>100</v>
      </c>
      <c r="H532" s="409"/>
    </row>
    <row r="533" spans="1:8">
      <c r="A533" s="274">
        <v>3811904</v>
      </c>
      <c r="B533" s="273" t="s">
        <v>315</v>
      </c>
      <c r="C533" s="213">
        <v>9075</v>
      </c>
      <c r="D533" s="213">
        <v>7000</v>
      </c>
      <c r="E533" s="213">
        <v>7000</v>
      </c>
      <c r="F533" s="280">
        <f t="shared" si="56"/>
        <v>77.134986225895318</v>
      </c>
      <c r="G533" s="280">
        <f t="shared" si="57"/>
        <v>100</v>
      </c>
      <c r="H533" s="409"/>
    </row>
    <row r="534" spans="1:8">
      <c r="A534" s="130" t="s">
        <v>316</v>
      </c>
      <c r="B534" s="237"/>
      <c r="C534" s="179">
        <f t="shared" ref="C534:E535" si="63">SUM(C535)</f>
        <v>8256.4</v>
      </c>
      <c r="D534" s="179">
        <f t="shared" si="63"/>
        <v>8000</v>
      </c>
      <c r="E534" s="179">
        <f t="shared" si="63"/>
        <v>8000</v>
      </c>
      <c r="F534" s="280">
        <f t="shared" si="56"/>
        <v>96.894530303764355</v>
      </c>
      <c r="G534" s="280">
        <f t="shared" si="57"/>
        <v>100</v>
      </c>
      <c r="H534" s="409"/>
    </row>
    <row r="535" spans="1:8">
      <c r="A535" s="138">
        <v>381</v>
      </c>
      <c r="B535" s="239" t="s">
        <v>114</v>
      </c>
      <c r="C535" s="94">
        <f t="shared" si="63"/>
        <v>8256.4</v>
      </c>
      <c r="D535" s="94">
        <f t="shared" si="63"/>
        <v>8000</v>
      </c>
      <c r="E535" s="94">
        <f t="shared" si="63"/>
        <v>8000</v>
      </c>
      <c r="F535" s="280">
        <f t="shared" si="56"/>
        <v>96.894530303764355</v>
      </c>
      <c r="G535" s="280">
        <f t="shared" si="57"/>
        <v>100</v>
      </c>
      <c r="H535" s="409"/>
    </row>
    <row r="536" spans="1:8">
      <c r="A536" s="274">
        <v>3811409</v>
      </c>
      <c r="B536" s="273" t="s">
        <v>317</v>
      </c>
      <c r="C536" s="213">
        <v>8256.4</v>
      </c>
      <c r="D536" s="213">
        <v>8000</v>
      </c>
      <c r="E536" s="213">
        <v>8000</v>
      </c>
      <c r="F536" s="280">
        <f t="shared" si="56"/>
        <v>96.894530303764355</v>
      </c>
      <c r="G536" s="280">
        <f t="shared" si="57"/>
        <v>100</v>
      </c>
      <c r="H536" s="409"/>
    </row>
    <row r="537" spans="1:8">
      <c r="A537" s="157" t="s">
        <v>318</v>
      </c>
      <c r="B537" s="238"/>
      <c r="C537" s="180">
        <f t="shared" ref="C537:E538" si="64">SUM(C538)</f>
        <v>9207.43</v>
      </c>
      <c r="D537" s="180">
        <f t="shared" si="64"/>
        <v>11000</v>
      </c>
      <c r="E537" s="180">
        <f t="shared" si="64"/>
        <v>9110.0400000000009</v>
      </c>
      <c r="F537" s="280">
        <f t="shared" si="56"/>
        <v>98.942267277622534</v>
      </c>
      <c r="G537" s="280">
        <f t="shared" si="57"/>
        <v>82.818545454545472</v>
      </c>
      <c r="H537" s="409"/>
    </row>
    <row r="538" spans="1:8">
      <c r="A538" s="187" t="s">
        <v>319</v>
      </c>
      <c r="B538" s="240"/>
      <c r="C538" s="179">
        <f t="shared" si="64"/>
        <v>9207.43</v>
      </c>
      <c r="D538" s="179">
        <f t="shared" si="64"/>
        <v>11000</v>
      </c>
      <c r="E538" s="179">
        <f t="shared" si="64"/>
        <v>9110.0400000000009</v>
      </c>
      <c r="F538" s="280">
        <f t="shared" si="56"/>
        <v>98.942267277622534</v>
      </c>
      <c r="G538" s="280">
        <f t="shared" si="57"/>
        <v>82.818545454545472</v>
      </c>
      <c r="H538" s="409"/>
    </row>
    <row r="539" spans="1:8">
      <c r="A539" s="191">
        <v>381</v>
      </c>
      <c r="B539" s="230" t="s">
        <v>114</v>
      </c>
      <c r="C539" s="190">
        <f>SUM(C540:C542)</f>
        <v>9207.43</v>
      </c>
      <c r="D539" s="190">
        <f>SUM(D540:D542)</f>
        <v>11000</v>
      </c>
      <c r="E539" s="190">
        <f>SUM(E540:E542)</f>
        <v>9110.0400000000009</v>
      </c>
      <c r="F539" s="280">
        <f t="shared" si="56"/>
        <v>98.942267277622534</v>
      </c>
      <c r="G539" s="280">
        <f t="shared" si="57"/>
        <v>82.818545454545472</v>
      </c>
      <c r="H539" s="409"/>
    </row>
    <row r="540" spans="1:8">
      <c r="A540" s="272">
        <v>3811411</v>
      </c>
      <c r="B540" s="273" t="s">
        <v>320</v>
      </c>
      <c r="C540" s="212">
        <v>2000</v>
      </c>
      <c r="D540" s="212">
        <v>4000</v>
      </c>
      <c r="E540" s="212">
        <v>4000</v>
      </c>
      <c r="F540" s="280">
        <f t="shared" si="56"/>
        <v>200</v>
      </c>
      <c r="G540" s="280">
        <f t="shared" si="57"/>
        <v>100</v>
      </c>
      <c r="H540" s="409"/>
    </row>
    <row r="541" spans="1:8">
      <c r="A541" s="276">
        <v>3811908</v>
      </c>
      <c r="B541" s="291" t="s">
        <v>128</v>
      </c>
      <c r="C541" s="213">
        <v>6500</v>
      </c>
      <c r="D541" s="213">
        <v>7000</v>
      </c>
      <c r="E541" s="213">
        <v>5110.04</v>
      </c>
      <c r="F541" s="280">
        <f t="shared" si="56"/>
        <v>78.616</v>
      </c>
      <c r="G541" s="280">
        <f t="shared" si="57"/>
        <v>73.000571428571419</v>
      </c>
      <c r="H541" s="409"/>
    </row>
    <row r="542" spans="1:8">
      <c r="A542" s="277">
        <v>3812</v>
      </c>
      <c r="B542" s="291" t="s">
        <v>129</v>
      </c>
      <c r="C542" s="213">
        <v>707.43</v>
      </c>
      <c r="D542" s="213">
        <v>0</v>
      </c>
      <c r="E542" s="213">
        <v>0</v>
      </c>
      <c r="F542" s="280">
        <f t="shared" si="56"/>
        <v>0</v>
      </c>
      <c r="G542" s="280">
        <v>0</v>
      </c>
      <c r="H542" s="409"/>
    </row>
    <row r="543" spans="1:8">
      <c r="A543" s="155" t="s">
        <v>556</v>
      </c>
      <c r="B543" s="156"/>
      <c r="C543" s="181">
        <f>SUM(C544)</f>
        <v>7528.1</v>
      </c>
      <c r="D543" s="181">
        <f t="shared" ref="D543:E545" si="65">SUM(D544)</f>
        <v>10475</v>
      </c>
      <c r="E543" s="181">
        <f t="shared" si="65"/>
        <v>7979.33</v>
      </c>
      <c r="F543" s="280">
        <f t="shared" si="56"/>
        <v>105.99394269470383</v>
      </c>
      <c r="G543" s="280">
        <f t="shared" ref="G543:G606" si="66">E543/D543*100</f>
        <v>76.174988066825776</v>
      </c>
      <c r="H543" s="409"/>
    </row>
    <row r="544" spans="1:8">
      <c r="A544" s="153" t="s">
        <v>211</v>
      </c>
      <c r="B544" s="154"/>
      <c r="C544" s="182">
        <f>SUM(C545)</f>
        <v>7528.1</v>
      </c>
      <c r="D544" s="182">
        <f t="shared" si="65"/>
        <v>10475</v>
      </c>
      <c r="E544" s="182">
        <f t="shared" si="65"/>
        <v>7979.33</v>
      </c>
      <c r="F544" s="280">
        <f t="shared" si="56"/>
        <v>105.99394269470383</v>
      </c>
      <c r="G544" s="280">
        <f t="shared" si="66"/>
        <v>76.174988066825776</v>
      </c>
      <c r="H544" s="409"/>
    </row>
    <row r="545" spans="1:8">
      <c r="A545" s="151" t="s">
        <v>321</v>
      </c>
      <c r="B545" s="152"/>
      <c r="C545" s="180">
        <f>SUM(C546)</f>
        <v>7528.1</v>
      </c>
      <c r="D545" s="180">
        <f t="shared" si="65"/>
        <v>10475</v>
      </c>
      <c r="E545" s="180">
        <f t="shared" si="65"/>
        <v>7979.33</v>
      </c>
      <c r="F545" s="280">
        <f t="shared" si="56"/>
        <v>105.99394269470383</v>
      </c>
      <c r="G545" s="280">
        <f t="shared" si="66"/>
        <v>76.174988066825776</v>
      </c>
      <c r="H545" s="409"/>
    </row>
    <row r="546" spans="1:8">
      <c r="A546" s="130" t="s">
        <v>322</v>
      </c>
      <c r="B546" s="131"/>
      <c r="C546" s="179">
        <f>SUM(C547+C549+C552+C556)</f>
        <v>7528.1</v>
      </c>
      <c r="D546" s="179">
        <f>SUM(D547+D549+D552+D556)</f>
        <v>10475</v>
      </c>
      <c r="E546" s="179">
        <f>SUM(E547+E549+E552+E556)</f>
        <v>7979.33</v>
      </c>
      <c r="F546" s="280">
        <f t="shared" si="56"/>
        <v>105.99394269470383</v>
      </c>
      <c r="G546" s="280">
        <f t="shared" si="66"/>
        <v>76.174988066825776</v>
      </c>
      <c r="H546" s="409"/>
    </row>
    <row r="547" spans="1:8">
      <c r="A547" s="192">
        <v>342</v>
      </c>
      <c r="B547" s="193" t="s">
        <v>99</v>
      </c>
      <c r="C547" s="94">
        <f>SUM(C548)</f>
        <v>0</v>
      </c>
      <c r="D547" s="94">
        <f>SUM(D548)</f>
        <v>0</v>
      </c>
      <c r="E547" s="94">
        <f>SUM(E548)</f>
        <v>0</v>
      </c>
      <c r="F547" s="280">
        <v>0</v>
      </c>
      <c r="G547" s="280">
        <v>0</v>
      </c>
      <c r="H547" s="409"/>
    </row>
    <row r="548" spans="1:8">
      <c r="A548" s="278">
        <v>34233</v>
      </c>
      <c r="B548" s="291" t="s">
        <v>100</v>
      </c>
      <c r="C548" s="212">
        <v>0</v>
      </c>
      <c r="D548" s="213">
        <v>0</v>
      </c>
      <c r="E548" s="213">
        <v>0</v>
      </c>
      <c r="F548" s="280">
        <v>0</v>
      </c>
      <c r="G548" s="280">
        <v>0</v>
      </c>
      <c r="H548" s="409"/>
    </row>
    <row r="549" spans="1:8">
      <c r="A549" s="138">
        <v>343</v>
      </c>
      <c r="B549" s="257" t="s">
        <v>101</v>
      </c>
      <c r="C549" s="94">
        <f>SUM(C550:C551)</f>
        <v>4605</v>
      </c>
      <c r="D549" s="94">
        <f>SUM(D550:D551)</f>
        <v>7595</v>
      </c>
      <c r="E549" s="94">
        <f>SUM(E550:E551)</f>
        <v>5081.43</v>
      </c>
      <c r="F549" s="280">
        <f t="shared" ref="F549:F611" si="67">E549/C549*100</f>
        <v>110.34592833876222</v>
      </c>
      <c r="G549" s="280">
        <f t="shared" si="66"/>
        <v>66.904937458854519</v>
      </c>
      <c r="H549" s="409"/>
    </row>
    <row r="550" spans="1:8">
      <c r="A550" s="274">
        <v>34311</v>
      </c>
      <c r="B550" s="273" t="s">
        <v>277</v>
      </c>
      <c r="C550" s="213">
        <v>4539</v>
      </c>
      <c r="D550" s="213">
        <v>7500</v>
      </c>
      <c r="E550" s="213">
        <v>5036.66</v>
      </c>
      <c r="F550" s="280">
        <f t="shared" si="67"/>
        <v>110.96408900638907</v>
      </c>
      <c r="G550" s="280">
        <f t="shared" si="66"/>
        <v>67.155466666666669</v>
      </c>
      <c r="H550" s="409"/>
    </row>
    <row r="551" spans="1:8">
      <c r="A551" s="274">
        <v>3433</v>
      </c>
      <c r="B551" s="273" t="s">
        <v>323</v>
      </c>
      <c r="C551" s="213">
        <v>66</v>
      </c>
      <c r="D551" s="213">
        <v>95</v>
      </c>
      <c r="E551" s="213">
        <v>44.77</v>
      </c>
      <c r="F551" s="280">
        <f t="shared" si="67"/>
        <v>67.833333333333329</v>
      </c>
      <c r="G551" s="280">
        <f t="shared" si="66"/>
        <v>47.126315789473686</v>
      </c>
      <c r="H551" s="409"/>
    </row>
    <row r="552" spans="1:8">
      <c r="A552" s="138">
        <v>329</v>
      </c>
      <c r="B552" s="239" t="s">
        <v>324</v>
      </c>
      <c r="C552" s="94">
        <f>SUM(C553:C555)</f>
        <v>2923.1</v>
      </c>
      <c r="D552" s="94">
        <f>SUM(D553:D555)</f>
        <v>2880</v>
      </c>
      <c r="E552" s="94">
        <f>SUM(E553:E555)</f>
        <v>2897.9</v>
      </c>
      <c r="F552" s="280">
        <f t="shared" si="67"/>
        <v>99.137901542882574</v>
      </c>
      <c r="G552" s="280">
        <f t="shared" si="66"/>
        <v>100.62152777777777</v>
      </c>
      <c r="H552" s="409"/>
    </row>
    <row r="553" spans="1:8">
      <c r="A553" s="135">
        <v>3299900</v>
      </c>
      <c r="B553" s="273" t="s">
        <v>325</v>
      </c>
      <c r="C553" s="18">
        <v>812.5</v>
      </c>
      <c r="D553" s="18">
        <v>820</v>
      </c>
      <c r="E553" s="213">
        <v>812.5</v>
      </c>
      <c r="F553" s="280">
        <f t="shared" si="67"/>
        <v>100</v>
      </c>
      <c r="G553" s="280">
        <f t="shared" si="66"/>
        <v>99.08536585365853</v>
      </c>
      <c r="H553" s="409"/>
    </row>
    <row r="554" spans="1:8">
      <c r="A554" s="135">
        <v>3299900</v>
      </c>
      <c r="B554" s="273" t="s">
        <v>466</v>
      </c>
      <c r="C554" s="18">
        <v>420</v>
      </c>
      <c r="D554" s="18">
        <v>60</v>
      </c>
      <c r="E554" s="213">
        <v>60</v>
      </c>
      <c r="F554" s="280">
        <f t="shared" si="67"/>
        <v>14.285714285714285</v>
      </c>
      <c r="G554" s="280">
        <f t="shared" si="66"/>
        <v>100</v>
      </c>
      <c r="H554" s="409"/>
    </row>
    <row r="555" spans="1:8" ht="24.75">
      <c r="A555" s="133">
        <v>3299900</v>
      </c>
      <c r="B555" s="382" t="s">
        <v>326</v>
      </c>
      <c r="C555" s="18">
        <v>1690.6</v>
      </c>
      <c r="D555" s="18">
        <v>2000</v>
      </c>
      <c r="E555" s="213">
        <v>2025.4</v>
      </c>
      <c r="F555" s="280">
        <f t="shared" si="67"/>
        <v>119.80362001656218</v>
      </c>
      <c r="G555" s="280">
        <f t="shared" si="66"/>
        <v>101.27000000000001</v>
      </c>
      <c r="H555" s="409"/>
    </row>
    <row r="556" spans="1:8">
      <c r="A556" s="201">
        <v>54</v>
      </c>
      <c r="B556" s="289" t="s">
        <v>156</v>
      </c>
      <c r="C556" s="84">
        <f>SUM(C557)</f>
        <v>0</v>
      </c>
      <c r="D556" s="84">
        <f>SUM(D557)</f>
        <v>0</v>
      </c>
      <c r="E556" s="84">
        <f>SUM(E557)</f>
        <v>0</v>
      </c>
      <c r="F556" s="280">
        <v>0</v>
      </c>
      <c r="G556" s="280">
        <v>0</v>
      </c>
      <c r="H556" s="409"/>
    </row>
    <row r="557" spans="1:8">
      <c r="A557" s="200">
        <v>542</v>
      </c>
      <c r="B557" s="290" t="s">
        <v>157</v>
      </c>
      <c r="C557" s="199">
        <v>0</v>
      </c>
      <c r="D557" s="199">
        <v>0</v>
      </c>
      <c r="E557" s="279">
        <v>0</v>
      </c>
      <c r="F557" s="280">
        <v>0</v>
      </c>
      <c r="G557" s="280">
        <v>0</v>
      </c>
      <c r="H557" s="409"/>
    </row>
    <row r="558" spans="1:8">
      <c r="A558" s="161" t="s">
        <v>327</v>
      </c>
      <c r="B558" s="162"/>
      <c r="C558" s="181">
        <f>SUM(C559)</f>
        <v>40081.760000000002</v>
      </c>
      <c r="D558" s="181">
        <f t="shared" ref="D558:E560" si="68">SUM(D559)</f>
        <v>49000</v>
      </c>
      <c r="E558" s="181">
        <f t="shared" si="68"/>
        <v>48993</v>
      </c>
      <c r="F558" s="280">
        <f t="shared" si="67"/>
        <v>122.23265645021574</v>
      </c>
      <c r="G558" s="280">
        <f t="shared" si="66"/>
        <v>99.985714285714295</v>
      </c>
      <c r="H558" s="409"/>
    </row>
    <row r="559" spans="1:8">
      <c r="A559" s="159" t="s">
        <v>328</v>
      </c>
      <c r="B559" s="160"/>
      <c r="C559" s="182">
        <f>SUM(C560)</f>
        <v>40081.760000000002</v>
      </c>
      <c r="D559" s="182">
        <f t="shared" si="68"/>
        <v>49000</v>
      </c>
      <c r="E559" s="182">
        <f t="shared" si="68"/>
        <v>48993</v>
      </c>
      <c r="F559" s="280">
        <f t="shared" si="67"/>
        <v>122.23265645021574</v>
      </c>
      <c r="G559" s="280">
        <f t="shared" si="66"/>
        <v>99.985714285714295</v>
      </c>
      <c r="H559" s="409"/>
    </row>
    <row r="560" spans="1:8">
      <c r="A560" s="151" t="s">
        <v>329</v>
      </c>
      <c r="B560" s="146"/>
      <c r="C560" s="180">
        <f>SUM(C561)</f>
        <v>40081.760000000002</v>
      </c>
      <c r="D560" s="180">
        <f t="shared" si="68"/>
        <v>49000</v>
      </c>
      <c r="E560" s="180">
        <f t="shared" si="68"/>
        <v>48993</v>
      </c>
      <c r="F560" s="280">
        <f t="shared" si="67"/>
        <v>122.23265645021574</v>
      </c>
      <c r="G560" s="280">
        <f t="shared" si="66"/>
        <v>99.985714285714295</v>
      </c>
      <c r="H560" s="409"/>
    </row>
    <row r="561" spans="1:8">
      <c r="A561" s="130" t="s">
        <v>330</v>
      </c>
      <c r="B561" s="130"/>
      <c r="C561" s="179">
        <f>SUM(C562+C564)</f>
        <v>40081.760000000002</v>
      </c>
      <c r="D561" s="179">
        <f>SUM(D562+D564)</f>
        <v>49000</v>
      </c>
      <c r="E561" s="179">
        <f>SUM(E562+E564)</f>
        <v>48993</v>
      </c>
      <c r="F561" s="280">
        <f t="shared" si="67"/>
        <v>122.23265645021574</v>
      </c>
      <c r="G561" s="280">
        <f t="shared" si="66"/>
        <v>99.985714285714295</v>
      </c>
      <c r="H561" s="409"/>
    </row>
    <row r="562" spans="1:8">
      <c r="A562" s="138">
        <v>329</v>
      </c>
      <c r="B562" s="256" t="s">
        <v>90</v>
      </c>
      <c r="C562" s="94">
        <f>SUM(C563:C563)</f>
        <v>3000</v>
      </c>
      <c r="D562" s="94">
        <f>SUM(D563:D563)</f>
        <v>3000</v>
      </c>
      <c r="E562" s="94">
        <f>SUM(E563:E563)</f>
        <v>3000</v>
      </c>
      <c r="F562" s="280">
        <f t="shared" si="67"/>
        <v>100</v>
      </c>
      <c r="G562" s="280">
        <f t="shared" si="66"/>
        <v>100</v>
      </c>
      <c r="H562" s="409"/>
    </row>
    <row r="563" spans="1:8">
      <c r="A563" s="272">
        <v>3299902</v>
      </c>
      <c r="B563" s="258" t="s">
        <v>95</v>
      </c>
      <c r="C563" s="212">
        <v>3000</v>
      </c>
      <c r="D563" s="213">
        <v>3000</v>
      </c>
      <c r="E563" s="213">
        <v>3000</v>
      </c>
      <c r="F563" s="280">
        <f t="shared" si="67"/>
        <v>100</v>
      </c>
      <c r="G563" s="280">
        <f t="shared" si="66"/>
        <v>100</v>
      </c>
      <c r="H563" s="409"/>
    </row>
    <row r="564" spans="1:8">
      <c r="A564" s="138">
        <v>381</v>
      </c>
      <c r="B564" s="256" t="s">
        <v>114</v>
      </c>
      <c r="C564" s="94">
        <f>SUM(C565)</f>
        <v>37081.760000000002</v>
      </c>
      <c r="D564" s="94">
        <f>SUM(D565)</f>
        <v>46000</v>
      </c>
      <c r="E564" s="94">
        <f>SUM(E565)</f>
        <v>45993</v>
      </c>
      <c r="F564" s="280">
        <f t="shared" si="67"/>
        <v>124.03132968877419</v>
      </c>
      <c r="G564" s="280">
        <f t="shared" si="66"/>
        <v>99.984782608695653</v>
      </c>
      <c r="H564" s="409"/>
    </row>
    <row r="565" spans="1:8">
      <c r="A565" s="272">
        <v>3811902</v>
      </c>
      <c r="B565" s="258" t="s">
        <v>331</v>
      </c>
      <c r="C565" s="213">
        <v>37081.760000000002</v>
      </c>
      <c r="D565" s="213">
        <v>46000</v>
      </c>
      <c r="E565" s="213">
        <v>45993</v>
      </c>
      <c r="F565" s="280">
        <f t="shared" si="67"/>
        <v>124.03132968877419</v>
      </c>
      <c r="G565" s="280">
        <f t="shared" si="66"/>
        <v>99.984782608695653</v>
      </c>
      <c r="H565" s="409"/>
    </row>
    <row r="566" spans="1:8">
      <c r="A566" s="155" t="s">
        <v>332</v>
      </c>
      <c r="B566" s="150"/>
      <c r="C566" s="181">
        <f>SUM(C567)</f>
        <v>2240.63</v>
      </c>
      <c r="D566" s="181">
        <f t="shared" ref="D566:E570" si="69">SUM(D567)</f>
        <v>0</v>
      </c>
      <c r="E566" s="181">
        <f t="shared" si="69"/>
        <v>0</v>
      </c>
      <c r="F566" s="280">
        <f t="shared" si="67"/>
        <v>0</v>
      </c>
      <c r="G566" s="280">
        <v>0</v>
      </c>
      <c r="H566" s="409"/>
    </row>
    <row r="567" spans="1:8">
      <c r="A567" s="153" t="s">
        <v>333</v>
      </c>
      <c r="B567" s="148"/>
      <c r="C567" s="182">
        <f>SUM(C568)</f>
        <v>2240.63</v>
      </c>
      <c r="D567" s="182">
        <f t="shared" si="69"/>
        <v>0</v>
      </c>
      <c r="E567" s="182">
        <f t="shared" si="69"/>
        <v>0</v>
      </c>
      <c r="F567" s="280">
        <f t="shared" si="67"/>
        <v>0</v>
      </c>
      <c r="G567" s="280">
        <v>0</v>
      </c>
      <c r="H567" s="409"/>
    </row>
    <row r="568" spans="1:8">
      <c r="A568" s="151" t="s">
        <v>334</v>
      </c>
      <c r="B568" s="146"/>
      <c r="C568" s="180">
        <f>SUM(C569)</f>
        <v>2240.63</v>
      </c>
      <c r="D568" s="180">
        <f t="shared" si="69"/>
        <v>0</v>
      </c>
      <c r="E568" s="180">
        <f t="shared" si="69"/>
        <v>0</v>
      </c>
      <c r="F568" s="280">
        <f t="shared" si="67"/>
        <v>0</v>
      </c>
      <c r="G568" s="280">
        <v>0</v>
      </c>
      <c r="H568" s="409"/>
    </row>
    <row r="569" spans="1:8">
      <c r="A569" s="492" t="s">
        <v>335</v>
      </c>
      <c r="B569" s="493"/>
      <c r="C569" s="209">
        <f>SUM(C570)</f>
        <v>2240.63</v>
      </c>
      <c r="D569" s="209">
        <f t="shared" si="69"/>
        <v>0</v>
      </c>
      <c r="E569" s="209">
        <f t="shared" si="69"/>
        <v>0</v>
      </c>
      <c r="F569" s="280">
        <f t="shared" si="67"/>
        <v>0</v>
      </c>
      <c r="G569" s="280">
        <v>0</v>
      </c>
      <c r="H569" s="409"/>
    </row>
    <row r="570" spans="1:8">
      <c r="A570" s="208">
        <v>352</v>
      </c>
      <c r="B570" s="241" t="s">
        <v>336</v>
      </c>
      <c r="C570" s="180">
        <f>SUM(C571)</f>
        <v>2240.63</v>
      </c>
      <c r="D570" s="180">
        <f t="shared" si="69"/>
        <v>0</v>
      </c>
      <c r="E570" s="180">
        <f t="shared" si="69"/>
        <v>0</v>
      </c>
      <c r="F570" s="280">
        <f t="shared" si="67"/>
        <v>0</v>
      </c>
      <c r="G570" s="280">
        <v>0</v>
      </c>
      <c r="H570" s="409"/>
    </row>
    <row r="571" spans="1:8" ht="24.75">
      <c r="A571" s="272">
        <v>3523</v>
      </c>
      <c r="B571" s="382" t="s">
        <v>336</v>
      </c>
      <c r="C571" s="212">
        <v>2240.63</v>
      </c>
      <c r="D571" s="212">
        <v>0</v>
      </c>
      <c r="E571" s="212">
        <v>0</v>
      </c>
      <c r="F571" s="280">
        <f t="shared" si="67"/>
        <v>0</v>
      </c>
      <c r="G571" s="280">
        <v>0</v>
      </c>
      <c r="H571" s="409"/>
    </row>
    <row r="572" spans="1:8">
      <c r="A572" s="155" t="s">
        <v>337</v>
      </c>
      <c r="B572" s="242"/>
      <c r="C572" s="181">
        <f>SUM(C573+C598+C630+C638)</f>
        <v>958122.62000000011</v>
      </c>
      <c r="D572" s="181">
        <f>SUM(D573+D598+D630+D638)</f>
        <v>687120</v>
      </c>
      <c r="E572" s="181">
        <f>SUM(E573+E598+E630+E638)</f>
        <v>675070.04</v>
      </c>
      <c r="F572" s="280">
        <f t="shared" si="67"/>
        <v>70.457582976174805</v>
      </c>
      <c r="G572" s="280">
        <f t="shared" si="66"/>
        <v>98.246309232739563</v>
      </c>
      <c r="H572" s="409"/>
    </row>
    <row r="573" spans="1:8">
      <c r="A573" s="153" t="s">
        <v>338</v>
      </c>
      <c r="B573" s="243"/>
      <c r="C573" s="182">
        <f>SUM(C574+C592)</f>
        <v>542153.93000000005</v>
      </c>
      <c r="D573" s="182">
        <f>SUM(D574+D592)</f>
        <v>317950</v>
      </c>
      <c r="E573" s="182">
        <f>SUM(E574+E592)</f>
        <v>318043.8</v>
      </c>
      <c r="F573" s="280">
        <f t="shared" si="67"/>
        <v>58.663007386112639</v>
      </c>
      <c r="G573" s="280">
        <f t="shared" si="66"/>
        <v>100.02950149394559</v>
      </c>
      <c r="H573" s="409"/>
    </row>
    <row r="574" spans="1:8">
      <c r="A574" s="151" t="s">
        <v>339</v>
      </c>
      <c r="B574" s="244"/>
      <c r="C574" s="180">
        <f>SUM(C575+C584)</f>
        <v>365096.03</v>
      </c>
      <c r="D574" s="180">
        <f>SUM(D575+D584)</f>
        <v>317950</v>
      </c>
      <c r="E574" s="180">
        <f>SUM(E575+E584)</f>
        <v>318043.8</v>
      </c>
      <c r="F574" s="280">
        <f t="shared" si="67"/>
        <v>87.112368765006835</v>
      </c>
      <c r="G574" s="280">
        <f t="shared" si="66"/>
        <v>100.02950149394559</v>
      </c>
      <c r="H574" s="409"/>
    </row>
    <row r="575" spans="1:8">
      <c r="A575" s="130" t="s">
        <v>271</v>
      </c>
      <c r="B575" s="235"/>
      <c r="C575" s="179">
        <f>SUM(C576+C578+C581)</f>
        <v>235175.57</v>
      </c>
      <c r="D575" s="179">
        <f>SUM(D576+D578+D581)</f>
        <v>256300</v>
      </c>
      <c r="E575" s="179">
        <f>SUM(E576+E578+E581)</f>
        <v>256455.13999999998</v>
      </c>
      <c r="F575" s="280">
        <f t="shared" si="67"/>
        <v>109.04837607069476</v>
      </c>
      <c r="G575" s="280">
        <f t="shared" si="66"/>
        <v>100.06053062817011</v>
      </c>
      <c r="H575" s="409"/>
    </row>
    <row r="576" spans="1:8">
      <c r="A576" s="233">
        <v>311</v>
      </c>
      <c r="B576" s="226" t="s">
        <v>69</v>
      </c>
      <c r="C576" s="94">
        <f>SUM(C577)</f>
        <v>191105.37</v>
      </c>
      <c r="D576" s="94">
        <f>SUM(D577)</f>
        <v>208000</v>
      </c>
      <c r="E576" s="94">
        <f>SUM(E577)</f>
        <v>207896.77</v>
      </c>
      <c r="F576" s="280">
        <f t="shared" si="67"/>
        <v>108.78646162585592</v>
      </c>
      <c r="G576" s="280">
        <f t="shared" si="66"/>
        <v>99.950370192307687</v>
      </c>
      <c r="H576" s="409"/>
    </row>
    <row r="577" spans="1:8">
      <c r="A577" s="234">
        <v>31111</v>
      </c>
      <c r="B577" s="273" t="s">
        <v>214</v>
      </c>
      <c r="C577" s="18">
        <v>191105.37</v>
      </c>
      <c r="D577" s="18">
        <v>208000</v>
      </c>
      <c r="E577" s="213">
        <v>207896.77</v>
      </c>
      <c r="F577" s="280">
        <f t="shared" si="67"/>
        <v>108.78646162585592</v>
      </c>
      <c r="G577" s="280">
        <f t="shared" si="66"/>
        <v>99.950370192307687</v>
      </c>
      <c r="H577" s="409"/>
    </row>
    <row r="578" spans="1:8">
      <c r="A578" s="233">
        <v>312</v>
      </c>
      <c r="B578" s="257" t="s">
        <v>70</v>
      </c>
      <c r="C578" s="94">
        <f>SUM(C579:C580)</f>
        <v>11200</v>
      </c>
      <c r="D578" s="94">
        <f>SUM(D579:D580)</f>
        <v>12800</v>
      </c>
      <c r="E578" s="94">
        <f>SUM(E579:E580)</f>
        <v>12800</v>
      </c>
      <c r="F578" s="280">
        <f t="shared" si="67"/>
        <v>114.28571428571428</v>
      </c>
      <c r="G578" s="280">
        <f t="shared" si="66"/>
        <v>100</v>
      </c>
      <c r="H578" s="409"/>
    </row>
    <row r="579" spans="1:8">
      <c r="A579" s="234">
        <v>31213</v>
      </c>
      <c r="B579" s="273" t="s">
        <v>215</v>
      </c>
      <c r="C579" s="136">
        <v>1200</v>
      </c>
      <c r="D579" s="136">
        <v>1200</v>
      </c>
      <c r="E579" s="213">
        <f>'RASPORED PLAĆA'!D39</f>
        <v>1200</v>
      </c>
      <c r="F579" s="280">
        <f t="shared" si="67"/>
        <v>100</v>
      </c>
      <c r="G579" s="280">
        <f t="shared" si="66"/>
        <v>100</v>
      </c>
      <c r="H579" s="409"/>
    </row>
    <row r="580" spans="1:8">
      <c r="A580" s="234">
        <v>31219</v>
      </c>
      <c r="B580" s="273" t="s">
        <v>216</v>
      </c>
      <c r="C580" s="136">
        <v>10000</v>
      </c>
      <c r="D580" s="18">
        <v>11600</v>
      </c>
      <c r="E580" s="213">
        <v>11600</v>
      </c>
      <c r="F580" s="280">
        <f t="shared" si="67"/>
        <v>115.99999999999999</v>
      </c>
      <c r="G580" s="280">
        <f t="shared" si="66"/>
        <v>100</v>
      </c>
      <c r="H580" s="409"/>
    </row>
    <row r="581" spans="1:8">
      <c r="A581" s="233">
        <v>313</v>
      </c>
      <c r="B581" s="257" t="s">
        <v>71</v>
      </c>
      <c r="C581" s="94">
        <f>SUM(C582:C583)</f>
        <v>32870.199999999997</v>
      </c>
      <c r="D581" s="94">
        <f>SUM(D582:D583)</f>
        <v>35500</v>
      </c>
      <c r="E581" s="94">
        <f>SUM(E582:E583)</f>
        <v>35758.370000000003</v>
      </c>
      <c r="F581" s="280">
        <f t="shared" si="67"/>
        <v>108.78659089387959</v>
      </c>
      <c r="G581" s="280">
        <f t="shared" si="66"/>
        <v>100.72780281690142</v>
      </c>
      <c r="H581" s="409"/>
    </row>
    <row r="582" spans="1:8">
      <c r="A582" s="234">
        <v>3132</v>
      </c>
      <c r="B582" s="273" t="s">
        <v>600</v>
      </c>
      <c r="C582" s="18">
        <v>29621.41</v>
      </c>
      <c r="D582" s="18">
        <v>32000</v>
      </c>
      <c r="E582" s="213">
        <v>32224.04</v>
      </c>
      <c r="F582" s="280">
        <f t="shared" si="67"/>
        <v>108.78631368324466</v>
      </c>
      <c r="G582" s="280">
        <f t="shared" si="66"/>
        <v>100.70012500000001</v>
      </c>
      <c r="H582" s="409"/>
    </row>
    <row r="583" spans="1:8">
      <c r="A583" s="392">
        <v>3133</v>
      </c>
      <c r="B583" s="393" t="s">
        <v>219</v>
      </c>
      <c r="C583" s="18">
        <v>3248.79</v>
      </c>
      <c r="D583" s="18">
        <v>3500</v>
      </c>
      <c r="E583" s="213">
        <v>3534.33</v>
      </c>
      <c r="F583" s="280">
        <f t="shared" si="67"/>
        <v>108.78911841023888</v>
      </c>
      <c r="G583" s="280">
        <f t="shared" si="66"/>
        <v>100.98085714285713</v>
      </c>
      <c r="H583" s="409"/>
    </row>
    <row r="584" spans="1:8">
      <c r="A584" s="235" t="s">
        <v>340</v>
      </c>
      <c r="B584" s="237"/>
      <c r="C584" s="179">
        <f>SUM(C585+C587+C589)</f>
        <v>129920.46</v>
      </c>
      <c r="D584" s="179">
        <f>SUM(D585+D589)</f>
        <v>61650</v>
      </c>
      <c r="E584" s="179">
        <f>SUM(E585+E589)</f>
        <v>61588.66</v>
      </c>
      <c r="F584" s="280">
        <f t="shared" si="67"/>
        <v>47.404896811479887</v>
      </c>
      <c r="G584" s="280">
        <f t="shared" si="66"/>
        <v>99.900502838605036</v>
      </c>
      <c r="H584" s="409"/>
    </row>
    <row r="585" spans="1:8">
      <c r="A585" s="233">
        <v>422</v>
      </c>
      <c r="B585" s="239" t="s">
        <v>147</v>
      </c>
      <c r="C585" s="94">
        <f>SUM(C586)</f>
        <v>125500</v>
      </c>
      <c r="D585" s="94">
        <f>SUM(D586)</f>
        <v>60000</v>
      </c>
      <c r="E585" s="94">
        <f>SUM(E586)</f>
        <v>60010.25</v>
      </c>
      <c r="F585" s="280">
        <f t="shared" si="67"/>
        <v>47.816932270916332</v>
      </c>
      <c r="G585" s="280">
        <f t="shared" si="66"/>
        <v>100.01708333333332</v>
      </c>
      <c r="H585" s="409"/>
    </row>
    <row r="586" spans="1:8">
      <c r="A586" s="234">
        <v>4227</v>
      </c>
      <c r="B586" s="273" t="s">
        <v>341</v>
      </c>
      <c r="C586" s="18">
        <v>125500</v>
      </c>
      <c r="D586" s="18">
        <v>60000</v>
      </c>
      <c r="E586" s="18">
        <v>60010.25</v>
      </c>
      <c r="F586" s="280">
        <f t="shared" si="67"/>
        <v>47.816932270916332</v>
      </c>
      <c r="G586" s="280">
        <f t="shared" si="66"/>
        <v>100.01708333333332</v>
      </c>
      <c r="H586" s="409"/>
    </row>
    <row r="587" spans="1:8">
      <c r="A587" s="233">
        <v>423</v>
      </c>
      <c r="B587" s="239" t="s">
        <v>467</v>
      </c>
      <c r="C587" s="94">
        <f>SUM(C588)</f>
        <v>0</v>
      </c>
      <c r="D587" s="94">
        <f>SUM(D588)</f>
        <v>0</v>
      </c>
      <c r="E587" s="94">
        <f>SUM(E588)</f>
        <v>0</v>
      </c>
      <c r="F587" s="280">
        <v>0</v>
      </c>
      <c r="G587" s="280">
        <v>0</v>
      </c>
      <c r="H587" s="409"/>
    </row>
    <row r="588" spans="1:8">
      <c r="A588" s="234">
        <v>42315</v>
      </c>
      <c r="B588" s="275" t="s">
        <v>468</v>
      </c>
      <c r="C588" s="18">
        <v>0</v>
      </c>
      <c r="D588" s="18">
        <v>0</v>
      </c>
      <c r="E588" s="18">
        <v>0</v>
      </c>
      <c r="F588" s="280">
        <v>0</v>
      </c>
      <c r="G588" s="280">
        <v>0</v>
      </c>
      <c r="H588" s="409"/>
    </row>
    <row r="589" spans="1:8">
      <c r="A589" s="233">
        <v>322</v>
      </c>
      <c r="B589" s="286" t="s">
        <v>77</v>
      </c>
      <c r="C589" s="94">
        <f>SUM(C590:C591)</f>
        <v>4420.46</v>
      </c>
      <c r="D589" s="94">
        <f>SUM(D590:D591)</f>
        <v>1650</v>
      </c>
      <c r="E589" s="94">
        <f>SUM(E590:E591)</f>
        <v>1578.41</v>
      </c>
      <c r="F589" s="280">
        <f t="shared" si="67"/>
        <v>35.706917379639222</v>
      </c>
      <c r="G589" s="280">
        <f t="shared" si="66"/>
        <v>95.661212121212131</v>
      </c>
      <c r="H589" s="409"/>
    </row>
    <row r="590" spans="1:8">
      <c r="A590" s="234">
        <v>32215</v>
      </c>
      <c r="B590" s="275" t="s">
        <v>342</v>
      </c>
      <c r="C590" s="18">
        <v>1702.32</v>
      </c>
      <c r="D590" s="18">
        <v>1350</v>
      </c>
      <c r="E590" s="213">
        <v>1279.9100000000001</v>
      </c>
      <c r="F590" s="280">
        <f t="shared" si="67"/>
        <v>75.186216457540297</v>
      </c>
      <c r="G590" s="280">
        <f t="shared" si="66"/>
        <v>94.808148148148149</v>
      </c>
      <c r="H590" s="409"/>
    </row>
    <row r="591" spans="1:8">
      <c r="A591" s="234">
        <v>32251</v>
      </c>
      <c r="B591" s="275" t="s">
        <v>498</v>
      </c>
      <c r="C591" s="18">
        <v>2718.14</v>
      </c>
      <c r="D591" s="18">
        <v>300</v>
      </c>
      <c r="E591" s="213">
        <v>298.5</v>
      </c>
      <c r="F591" s="280">
        <f t="shared" si="67"/>
        <v>10.981774301544439</v>
      </c>
      <c r="G591" s="280">
        <f t="shared" si="66"/>
        <v>99.5</v>
      </c>
      <c r="H591" s="409"/>
    </row>
    <row r="592" spans="1:8">
      <c r="A592" s="247" t="s">
        <v>343</v>
      </c>
      <c r="B592" s="236"/>
      <c r="C592" s="180">
        <f>SUM(C593)</f>
        <v>177057.9</v>
      </c>
      <c r="D592" s="180">
        <f>SUM(D593)</f>
        <v>0</v>
      </c>
      <c r="E592" s="180">
        <f>SUM(E593)</f>
        <v>0</v>
      </c>
      <c r="F592" s="280">
        <f t="shared" si="67"/>
        <v>0</v>
      </c>
      <c r="G592" s="280">
        <v>0</v>
      </c>
      <c r="H592" s="409"/>
    </row>
    <row r="593" spans="1:8">
      <c r="A593" s="235" t="s">
        <v>344</v>
      </c>
      <c r="B593" s="235"/>
      <c r="C593" s="179">
        <f>SUM(C594+C596)</f>
        <v>177057.9</v>
      </c>
      <c r="D593" s="179">
        <f>SUM(D594+D596)</f>
        <v>0</v>
      </c>
      <c r="E593" s="179">
        <f>SUM(E594+E596)</f>
        <v>0</v>
      </c>
      <c r="F593" s="280">
        <f t="shared" si="67"/>
        <v>0</v>
      </c>
      <c r="G593" s="280">
        <v>0</v>
      </c>
      <c r="H593" s="409"/>
    </row>
    <row r="594" spans="1:8">
      <c r="A594" s="233">
        <v>311</v>
      </c>
      <c r="B594" s="257" t="s">
        <v>69</v>
      </c>
      <c r="C594" s="94">
        <f>SUM(C595)</f>
        <v>151072.95999999999</v>
      </c>
      <c r="D594" s="94">
        <f>SUM(D595)</f>
        <v>0</v>
      </c>
      <c r="E594" s="94">
        <f>SUM(E595)</f>
        <v>0</v>
      </c>
      <c r="F594" s="280">
        <f t="shared" si="67"/>
        <v>0</v>
      </c>
      <c r="G594" s="280">
        <v>0</v>
      </c>
      <c r="H594" s="409"/>
    </row>
    <row r="595" spans="1:8">
      <c r="A595" s="234">
        <v>31111</v>
      </c>
      <c r="B595" s="273" t="s">
        <v>214</v>
      </c>
      <c r="C595" s="18">
        <v>151072.95999999999</v>
      </c>
      <c r="D595" s="18">
        <v>0</v>
      </c>
      <c r="E595" s="213">
        <v>0</v>
      </c>
      <c r="F595" s="280">
        <f t="shared" si="67"/>
        <v>0</v>
      </c>
      <c r="G595" s="280">
        <v>0</v>
      </c>
      <c r="H595" s="409"/>
    </row>
    <row r="596" spans="1:8">
      <c r="A596" s="233">
        <v>313</v>
      </c>
      <c r="B596" s="257" t="s">
        <v>71</v>
      </c>
      <c r="C596" s="94">
        <f>SUM(C597:C597)</f>
        <v>25984.94</v>
      </c>
      <c r="D596" s="94">
        <f>SUM(D597:D597)</f>
        <v>0</v>
      </c>
      <c r="E596" s="94">
        <f>SUM(E597:E597)</f>
        <v>0</v>
      </c>
      <c r="F596" s="280">
        <f t="shared" si="67"/>
        <v>0</v>
      </c>
      <c r="G596" s="280">
        <v>0</v>
      </c>
      <c r="H596" s="409"/>
    </row>
    <row r="597" spans="1:8">
      <c r="A597" s="234">
        <v>313</v>
      </c>
      <c r="B597" s="273" t="s">
        <v>469</v>
      </c>
      <c r="C597" s="18">
        <v>25984.94</v>
      </c>
      <c r="D597" s="18">
        <v>0</v>
      </c>
      <c r="E597" s="213">
        <v>0</v>
      </c>
      <c r="F597" s="280">
        <f t="shared" si="67"/>
        <v>0</v>
      </c>
      <c r="G597" s="280">
        <v>0</v>
      </c>
      <c r="H597" s="409"/>
    </row>
    <row r="598" spans="1:8">
      <c r="A598" s="248" t="s">
        <v>479</v>
      </c>
      <c r="B598" s="249"/>
      <c r="C598" s="182">
        <f t="shared" ref="C598:D598" si="70">SUM(C599)</f>
        <v>226088.36000000002</v>
      </c>
      <c r="D598" s="182">
        <f t="shared" si="70"/>
        <v>175900</v>
      </c>
      <c r="E598" s="182">
        <f>SUM(E599)</f>
        <v>169017.59000000003</v>
      </c>
      <c r="F598" s="280">
        <f t="shared" si="67"/>
        <v>74.757316121891478</v>
      </c>
      <c r="G598" s="280">
        <f t="shared" si="66"/>
        <v>96.087316657191607</v>
      </c>
      <c r="H598" s="409"/>
    </row>
    <row r="599" spans="1:8">
      <c r="A599" s="250" t="s">
        <v>345</v>
      </c>
      <c r="B599" s="251"/>
      <c r="C599" s="180">
        <f t="shared" ref="C599:D599" si="71">SUM(C600+C605+C622)</f>
        <v>226088.36000000002</v>
      </c>
      <c r="D599" s="180">
        <f t="shared" si="71"/>
        <v>175900</v>
      </c>
      <c r="E599" s="180">
        <f>SUM(E600+E605+E622)</f>
        <v>169017.59000000003</v>
      </c>
      <c r="F599" s="280">
        <f t="shared" si="67"/>
        <v>74.757316121891478</v>
      </c>
      <c r="G599" s="280">
        <f t="shared" si="66"/>
        <v>96.087316657191607</v>
      </c>
      <c r="H599" s="409"/>
    </row>
    <row r="600" spans="1:8">
      <c r="A600" s="235" t="s">
        <v>471</v>
      </c>
      <c r="B600" s="237"/>
      <c r="C600" s="179">
        <f t="shared" ref="C600:D600" si="72">SUM(C601)</f>
        <v>2054.31</v>
      </c>
      <c r="D600" s="179">
        <f t="shared" si="72"/>
        <v>2150</v>
      </c>
      <c r="E600" s="179">
        <f>SUM(E601)</f>
        <v>1675.54</v>
      </c>
      <c r="F600" s="280">
        <f t="shared" si="67"/>
        <v>81.56217902848158</v>
      </c>
      <c r="G600" s="280">
        <f t="shared" si="66"/>
        <v>77.932093023255817</v>
      </c>
      <c r="H600" s="409"/>
    </row>
    <row r="601" spans="1:8">
      <c r="A601" s="233">
        <v>322</v>
      </c>
      <c r="B601" s="226" t="s">
        <v>77</v>
      </c>
      <c r="C601" s="94">
        <f>SUM(C602:C604)</f>
        <v>2054.31</v>
      </c>
      <c r="D601" s="94">
        <f>SUM(D602:D604)</f>
        <v>2150</v>
      </c>
      <c r="E601" s="94">
        <f>SUM(E602:E604)</f>
        <v>1675.54</v>
      </c>
      <c r="F601" s="280">
        <f t="shared" si="67"/>
        <v>81.56217902848158</v>
      </c>
      <c r="G601" s="280">
        <f t="shared" si="66"/>
        <v>77.932093023255817</v>
      </c>
      <c r="H601" s="409"/>
    </row>
    <row r="602" spans="1:8">
      <c r="A602" s="234">
        <v>3223106</v>
      </c>
      <c r="B602" s="273" t="s">
        <v>346</v>
      </c>
      <c r="C602" s="18">
        <v>1612.01</v>
      </c>
      <c r="D602" s="18">
        <v>2000</v>
      </c>
      <c r="E602" s="213">
        <v>1547.54</v>
      </c>
      <c r="F602" s="280">
        <f t="shared" si="67"/>
        <v>96.000645157288105</v>
      </c>
      <c r="G602" s="280">
        <f t="shared" si="66"/>
        <v>77.376999999999995</v>
      </c>
      <c r="H602" s="409"/>
    </row>
    <row r="603" spans="1:8">
      <c r="A603" s="234">
        <v>322410</v>
      </c>
      <c r="B603" s="273" t="s">
        <v>497</v>
      </c>
      <c r="C603" s="18">
        <v>175</v>
      </c>
      <c r="D603" s="18">
        <v>150</v>
      </c>
      <c r="E603" s="213">
        <v>128</v>
      </c>
      <c r="F603" s="280">
        <f t="shared" si="67"/>
        <v>73.142857142857139</v>
      </c>
      <c r="G603" s="280">
        <f t="shared" si="66"/>
        <v>85.333333333333343</v>
      </c>
      <c r="H603" s="409"/>
    </row>
    <row r="604" spans="1:8">
      <c r="A604" s="258">
        <v>32249</v>
      </c>
      <c r="B604" s="273" t="s">
        <v>470</v>
      </c>
      <c r="C604" s="204">
        <v>267.3</v>
      </c>
      <c r="D604" s="204">
        <v>0</v>
      </c>
      <c r="E604" s="213">
        <v>0</v>
      </c>
      <c r="F604" s="280">
        <f t="shared" si="67"/>
        <v>0</v>
      </c>
      <c r="G604" s="280">
        <v>0</v>
      </c>
      <c r="H604" s="409"/>
    </row>
    <row r="605" spans="1:8">
      <c r="A605" s="271" t="s">
        <v>472</v>
      </c>
      <c r="B605" s="229"/>
      <c r="C605" s="179">
        <f>SUM(C606+C613+C620)</f>
        <v>215931.87000000002</v>
      </c>
      <c r="D605" s="179">
        <f>SUM(D606+D613+D620)</f>
        <v>166050</v>
      </c>
      <c r="E605" s="179">
        <f>SUM(E606+E613+E620)</f>
        <v>160458.38</v>
      </c>
      <c r="F605" s="280">
        <f t="shared" si="67"/>
        <v>74.309725562975018</v>
      </c>
      <c r="G605" s="280">
        <f t="shared" si="66"/>
        <v>96.632568503462807</v>
      </c>
      <c r="H605" s="409"/>
    </row>
    <row r="606" spans="1:8">
      <c r="A606" s="233">
        <v>322</v>
      </c>
      <c r="B606" s="226" t="s">
        <v>77</v>
      </c>
      <c r="C606" s="94">
        <f>SUM(C607:C612)</f>
        <v>69584.509999999995</v>
      </c>
      <c r="D606" s="94">
        <f>SUM(D607:D612)</f>
        <v>72050</v>
      </c>
      <c r="E606" s="94">
        <f>SUM(E607:E612)</f>
        <v>65124.289999999994</v>
      </c>
      <c r="F606" s="280">
        <f t="shared" si="67"/>
        <v>93.590211384688914</v>
      </c>
      <c r="G606" s="280">
        <f t="shared" si="66"/>
        <v>90.387633587786254</v>
      </c>
      <c r="H606" s="409"/>
    </row>
    <row r="607" spans="1:8">
      <c r="A607" s="234">
        <v>32245</v>
      </c>
      <c r="B607" s="227" t="s">
        <v>347</v>
      </c>
      <c r="C607" s="213">
        <v>0</v>
      </c>
      <c r="D607" s="18">
        <v>550</v>
      </c>
      <c r="E607" s="213">
        <v>502.73</v>
      </c>
      <c r="F607" s="280">
        <v>0</v>
      </c>
      <c r="G607" s="280">
        <f t="shared" ref="G607:G663" si="73">E607/D607*100</f>
        <v>91.405454545454546</v>
      </c>
      <c r="H607" s="409"/>
    </row>
    <row r="608" spans="1:8" ht="24.75">
      <c r="A608" s="234">
        <v>32244</v>
      </c>
      <c r="B608" s="297" t="s">
        <v>348</v>
      </c>
      <c r="C608" s="213">
        <v>24923.58</v>
      </c>
      <c r="D608" s="18">
        <v>20000</v>
      </c>
      <c r="E608" s="213">
        <v>17926.509999999998</v>
      </c>
      <c r="F608" s="280">
        <f t="shared" si="67"/>
        <v>71.925903100597893</v>
      </c>
      <c r="G608" s="280">
        <f t="shared" si="73"/>
        <v>89.632549999999995</v>
      </c>
      <c r="H608" s="409"/>
    </row>
    <row r="609" spans="1:8">
      <c r="A609" s="234">
        <v>3223405</v>
      </c>
      <c r="B609" s="227" t="s">
        <v>349</v>
      </c>
      <c r="C609" s="213">
        <v>15153.67</v>
      </c>
      <c r="D609" s="18">
        <v>15000</v>
      </c>
      <c r="E609" s="213">
        <v>13240.05</v>
      </c>
      <c r="F609" s="280">
        <f t="shared" si="67"/>
        <v>87.371903967817687</v>
      </c>
      <c r="G609" s="280">
        <f t="shared" si="73"/>
        <v>88.266999999999996</v>
      </c>
      <c r="H609" s="409"/>
    </row>
    <row r="610" spans="1:8">
      <c r="A610" s="234">
        <v>3223406</v>
      </c>
      <c r="B610" s="227" t="s">
        <v>350</v>
      </c>
      <c r="C610" s="213">
        <v>11705.88</v>
      </c>
      <c r="D610" s="18">
        <v>12500</v>
      </c>
      <c r="E610" s="213">
        <v>11022.5</v>
      </c>
      <c r="F610" s="280">
        <f t="shared" si="67"/>
        <v>94.162079228558653</v>
      </c>
      <c r="G610" s="280">
        <f t="shared" si="73"/>
        <v>88.18</v>
      </c>
      <c r="H610" s="409"/>
    </row>
    <row r="611" spans="1:8">
      <c r="A611" s="234">
        <v>3223407</v>
      </c>
      <c r="B611" s="227" t="s">
        <v>351</v>
      </c>
      <c r="C611" s="213">
        <v>9933.4</v>
      </c>
      <c r="D611" s="18">
        <v>11000</v>
      </c>
      <c r="E611" s="213">
        <v>10178.700000000001</v>
      </c>
      <c r="F611" s="280">
        <f t="shared" si="67"/>
        <v>102.4694465137818</v>
      </c>
      <c r="G611" s="280">
        <f t="shared" si="73"/>
        <v>92.533636363636376</v>
      </c>
      <c r="H611" s="409"/>
    </row>
    <row r="612" spans="1:8">
      <c r="A612" s="234">
        <v>3223408</v>
      </c>
      <c r="B612" s="227" t="s">
        <v>352</v>
      </c>
      <c r="C612" s="213">
        <v>7867.98</v>
      </c>
      <c r="D612" s="18">
        <v>13000</v>
      </c>
      <c r="E612" s="213">
        <v>12253.8</v>
      </c>
      <c r="F612" s="280">
        <f t="shared" ref="F612:F662" si="74">E612/C612*100</f>
        <v>155.74264296553881</v>
      </c>
      <c r="G612" s="280">
        <f t="shared" si="73"/>
        <v>94.26</v>
      </c>
      <c r="H612" s="409"/>
    </row>
    <row r="613" spans="1:8">
      <c r="A613" s="233">
        <v>323</v>
      </c>
      <c r="B613" s="239" t="s">
        <v>82</v>
      </c>
      <c r="C613" s="94">
        <f>SUM(C614:C619)</f>
        <v>142952.94</v>
      </c>
      <c r="D613" s="94">
        <f>SUM(D614:D619)</f>
        <v>90400</v>
      </c>
      <c r="E613" s="94">
        <f>SUM(E614:E619)</f>
        <v>91678.42</v>
      </c>
      <c r="F613" s="280">
        <f t="shared" si="74"/>
        <v>64.131888438251067</v>
      </c>
      <c r="G613" s="280">
        <f t="shared" si="73"/>
        <v>101.41418141592919</v>
      </c>
      <c r="H613" s="409"/>
    </row>
    <row r="614" spans="1:8">
      <c r="A614" s="234">
        <v>3231102</v>
      </c>
      <c r="B614" s="228" t="s">
        <v>233</v>
      </c>
      <c r="C614" s="401">
        <v>2789.63</v>
      </c>
      <c r="D614" s="136">
        <v>2500</v>
      </c>
      <c r="E614" s="212">
        <v>2278.37</v>
      </c>
      <c r="F614" s="280">
        <f t="shared" si="74"/>
        <v>81.672838333399042</v>
      </c>
      <c r="G614" s="280">
        <f t="shared" si="73"/>
        <v>91.134799999999998</v>
      </c>
      <c r="H614" s="409"/>
    </row>
    <row r="615" spans="1:8">
      <c r="A615" s="234">
        <v>3232201</v>
      </c>
      <c r="B615" s="227" t="s">
        <v>353</v>
      </c>
      <c r="C615" s="213">
        <v>9887.25</v>
      </c>
      <c r="D615" s="18">
        <v>24000</v>
      </c>
      <c r="E615" s="213">
        <v>25668.25</v>
      </c>
      <c r="F615" s="280">
        <f t="shared" si="74"/>
        <v>259.60959821992969</v>
      </c>
      <c r="G615" s="280">
        <f t="shared" si="73"/>
        <v>106.95104166666667</v>
      </c>
      <c r="H615" s="409"/>
    </row>
    <row r="616" spans="1:8" ht="24.75">
      <c r="A616" s="234">
        <v>3232904</v>
      </c>
      <c r="B616" s="297" t="s">
        <v>354</v>
      </c>
      <c r="C616" s="213">
        <v>115150</v>
      </c>
      <c r="D616" s="18">
        <v>48000</v>
      </c>
      <c r="E616" s="213">
        <v>48275</v>
      </c>
      <c r="F616" s="280">
        <f t="shared" si="74"/>
        <v>41.923577941815019</v>
      </c>
      <c r="G616" s="280">
        <f t="shared" si="73"/>
        <v>100.57291666666666</v>
      </c>
      <c r="H616" s="409"/>
    </row>
    <row r="617" spans="1:8">
      <c r="A617" s="234">
        <v>3234200</v>
      </c>
      <c r="B617" s="227" t="s">
        <v>355</v>
      </c>
      <c r="C617" s="213">
        <v>2289.9499999999998</v>
      </c>
      <c r="D617" s="18">
        <v>2400</v>
      </c>
      <c r="E617" s="213">
        <v>2395.64</v>
      </c>
      <c r="F617" s="280">
        <f t="shared" si="74"/>
        <v>104.61538461538463</v>
      </c>
      <c r="G617" s="280">
        <f t="shared" si="73"/>
        <v>99.818333333333328</v>
      </c>
      <c r="H617" s="409"/>
    </row>
    <row r="618" spans="1:8">
      <c r="A618" s="234">
        <v>32349</v>
      </c>
      <c r="B618" s="227" t="s">
        <v>356</v>
      </c>
      <c r="C618" s="213">
        <v>10033.89</v>
      </c>
      <c r="D618" s="18">
        <v>10500</v>
      </c>
      <c r="E618" s="213">
        <v>10259.5</v>
      </c>
      <c r="F618" s="280">
        <f t="shared" si="74"/>
        <v>102.24847990161344</v>
      </c>
      <c r="G618" s="280">
        <f t="shared" si="73"/>
        <v>97.709523809523816</v>
      </c>
      <c r="H618" s="409"/>
    </row>
    <row r="619" spans="1:8">
      <c r="A619" s="234">
        <v>323941</v>
      </c>
      <c r="B619" s="227" t="s">
        <v>357</v>
      </c>
      <c r="C619" s="213">
        <v>2802.22</v>
      </c>
      <c r="D619" s="18">
        <v>3000</v>
      </c>
      <c r="E619" s="213">
        <v>2801.66</v>
      </c>
      <c r="F619" s="280">
        <f t="shared" si="74"/>
        <v>99.980015844580379</v>
      </c>
      <c r="G619" s="280">
        <f t="shared" si="73"/>
        <v>93.388666666666666</v>
      </c>
      <c r="H619" s="409"/>
    </row>
    <row r="620" spans="1:8">
      <c r="A620" s="245">
        <v>329</v>
      </c>
      <c r="B620" s="231" t="s">
        <v>324</v>
      </c>
      <c r="C620" s="94">
        <f>SUM(C621)</f>
        <v>3394.42</v>
      </c>
      <c r="D620" s="94">
        <f>SUM(D621)</f>
        <v>3600</v>
      </c>
      <c r="E620" s="94">
        <f>SUM(E621)</f>
        <v>3655.67</v>
      </c>
      <c r="F620" s="280">
        <f t="shared" si="74"/>
        <v>107.69645476988705</v>
      </c>
      <c r="G620" s="280">
        <f t="shared" si="73"/>
        <v>101.5463888888889</v>
      </c>
      <c r="H620" s="409"/>
    </row>
    <row r="621" spans="1:8">
      <c r="A621" s="246">
        <v>329211</v>
      </c>
      <c r="B621" s="232" t="s">
        <v>358</v>
      </c>
      <c r="C621" s="18">
        <v>3394.42</v>
      </c>
      <c r="D621" s="18">
        <v>3600</v>
      </c>
      <c r="E621" s="213">
        <v>3655.67</v>
      </c>
      <c r="F621" s="280">
        <f t="shared" si="74"/>
        <v>107.69645476988705</v>
      </c>
      <c r="G621" s="280">
        <f t="shared" si="73"/>
        <v>101.5463888888889</v>
      </c>
      <c r="H621" s="409"/>
    </row>
    <row r="622" spans="1:8">
      <c r="A622" s="271" t="s">
        <v>539</v>
      </c>
      <c r="B622" s="229"/>
      <c r="C622" s="179">
        <f>SUM(C623+C626+C628)</f>
        <v>8102.1799999999994</v>
      </c>
      <c r="D622" s="179">
        <f>SUM(D623+D626+D628)</f>
        <v>7700</v>
      </c>
      <c r="E622" s="179">
        <f>SUM(E623+E626+E628)</f>
        <v>6883.67</v>
      </c>
      <c r="F622" s="280">
        <f t="shared" si="74"/>
        <v>84.960714276898315</v>
      </c>
      <c r="G622" s="280">
        <f t="shared" si="73"/>
        <v>89.398311688311694</v>
      </c>
      <c r="H622" s="409"/>
    </row>
    <row r="623" spans="1:8">
      <c r="A623" s="233">
        <v>322</v>
      </c>
      <c r="B623" s="226" t="s">
        <v>77</v>
      </c>
      <c r="C623" s="94">
        <f>SUM(C624:C625)</f>
        <v>6631.8899999999994</v>
      </c>
      <c r="D623" s="94">
        <f>SUM(D624:D625)</f>
        <v>7000</v>
      </c>
      <c r="E623" s="94">
        <f>SUM(E624:E625)</f>
        <v>6230.53</v>
      </c>
      <c r="F623" s="280">
        <f t="shared" si="74"/>
        <v>93.948029897962726</v>
      </c>
      <c r="G623" s="280">
        <f t="shared" si="73"/>
        <v>89.007571428571424</v>
      </c>
      <c r="H623" s="409"/>
    </row>
    <row r="624" spans="1:8">
      <c r="A624" s="234">
        <v>3223105</v>
      </c>
      <c r="B624" s="227" t="s">
        <v>475</v>
      </c>
      <c r="C624" s="18">
        <v>5939.98</v>
      </c>
      <c r="D624" s="18">
        <v>7000</v>
      </c>
      <c r="E624" s="213">
        <v>6230.53</v>
      </c>
      <c r="F624" s="280">
        <f t="shared" si="74"/>
        <v>104.89143061087749</v>
      </c>
      <c r="G624" s="280">
        <f t="shared" si="73"/>
        <v>89.007571428571424</v>
      </c>
      <c r="H624" s="409"/>
    </row>
    <row r="625" spans="1:8">
      <c r="A625" s="234">
        <v>32247</v>
      </c>
      <c r="B625" s="297" t="s">
        <v>474</v>
      </c>
      <c r="C625" s="18">
        <v>691.91</v>
      </c>
      <c r="D625" s="18">
        <v>0</v>
      </c>
      <c r="E625" s="213">
        <v>0</v>
      </c>
      <c r="F625" s="280">
        <f t="shared" si="74"/>
        <v>0</v>
      </c>
      <c r="G625" s="280">
        <v>0</v>
      </c>
      <c r="H625" s="409"/>
    </row>
    <row r="626" spans="1:8">
      <c r="A626" s="233">
        <v>323</v>
      </c>
      <c r="B626" s="239" t="s">
        <v>82</v>
      </c>
      <c r="C626" s="94">
        <f>SUM(C627)</f>
        <v>800</v>
      </c>
      <c r="D626" s="94">
        <f t="shared" ref="D626:E628" si="75">SUM(D627)</f>
        <v>0</v>
      </c>
      <c r="E626" s="94">
        <f t="shared" si="75"/>
        <v>0</v>
      </c>
      <c r="F626" s="280">
        <f t="shared" si="74"/>
        <v>0</v>
      </c>
      <c r="G626" s="280">
        <v>0</v>
      </c>
      <c r="H626" s="409"/>
    </row>
    <row r="627" spans="1:8">
      <c r="A627" s="234">
        <v>3232102</v>
      </c>
      <c r="B627" s="228" t="s">
        <v>599</v>
      </c>
      <c r="C627" s="136">
        <v>800</v>
      </c>
      <c r="D627" s="136">
        <v>0</v>
      </c>
      <c r="E627" s="212">
        <v>0</v>
      </c>
      <c r="F627" s="280">
        <f t="shared" si="74"/>
        <v>0</v>
      </c>
      <c r="G627" s="280">
        <v>0</v>
      </c>
      <c r="H627" s="409"/>
    </row>
    <row r="628" spans="1:8">
      <c r="A628" s="233">
        <v>329</v>
      </c>
      <c r="B628" s="239" t="s">
        <v>113</v>
      </c>
      <c r="C628" s="210">
        <f>SUM(C629)</f>
        <v>670.29</v>
      </c>
      <c r="D628" s="94">
        <f t="shared" si="75"/>
        <v>700</v>
      </c>
      <c r="E628" s="94">
        <f t="shared" si="75"/>
        <v>653.14</v>
      </c>
      <c r="F628" s="280">
        <f t="shared" si="74"/>
        <v>97.441405958614936</v>
      </c>
      <c r="G628" s="280">
        <f t="shared" si="73"/>
        <v>93.305714285714288</v>
      </c>
      <c r="H628" s="409"/>
    </row>
    <row r="629" spans="1:8">
      <c r="A629" s="234">
        <v>3299900</v>
      </c>
      <c r="B629" s="228" t="s">
        <v>540</v>
      </c>
      <c r="C629" s="212">
        <v>670.29</v>
      </c>
      <c r="D629" s="136">
        <v>700</v>
      </c>
      <c r="E629" s="212">
        <v>653.14</v>
      </c>
      <c r="F629" s="280">
        <f t="shared" si="74"/>
        <v>97.441405958614936</v>
      </c>
      <c r="G629" s="280">
        <f t="shared" si="73"/>
        <v>93.305714285714288</v>
      </c>
      <c r="H629" s="409"/>
    </row>
    <row r="630" spans="1:8">
      <c r="A630" s="248" t="s">
        <v>369</v>
      </c>
      <c r="B630" s="249"/>
      <c r="C630" s="182">
        <f>SUM(C631)</f>
        <v>36267.800000000003</v>
      </c>
      <c r="D630" s="182">
        <f>SUM(D631)</f>
        <v>19770</v>
      </c>
      <c r="E630" s="182">
        <f>SUM(E631)</f>
        <v>18968.699999999997</v>
      </c>
      <c r="F630" s="280">
        <f t="shared" si="74"/>
        <v>52.301766305097075</v>
      </c>
      <c r="G630" s="280">
        <f t="shared" si="73"/>
        <v>95.94688922610014</v>
      </c>
      <c r="H630" s="409"/>
    </row>
    <row r="631" spans="1:8">
      <c r="A631" s="271" t="s">
        <v>373</v>
      </c>
      <c r="B631" s="229"/>
      <c r="C631" s="179">
        <f>SUM(C632+C636)</f>
        <v>36267.800000000003</v>
      </c>
      <c r="D631" s="179">
        <f>SUM(D632+D636)</f>
        <v>19770</v>
      </c>
      <c r="E631" s="179">
        <f>SUM(E632+E636)</f>
        <v>18968.699999999997</v>
      </c>
      <c r="F631" s="280">
        <f t="shared" si="74"/>
        <v>52.301766305097075</v>
      </c>
      <c r="G631" s="280">
        <f t="shared" si="73"/>
        <v>95.94688922610014</v>
      </c>
      <c r="H631" s="409"/>
    </row>
    <row r="632" spans="1:8">
      <c r="A632" s="233">
        <v>322</v>
      </c>
      <c r="B632" s="226" t="s">
        <v>77</v>
      </c>
      <c r="C632" s="94">
        <f>SUM(C633:C635)</f>
        <v>15201.8</v>
      </c>
      <c r="D632" s="94">
        <f>SUM(D633:D635)</f>
        <v>12770</v>
      </c>
      <c r="E632" s="94">
        <f>SUM(E633:E635)</f>
        <v>11618.699999999999</v>
      </c>
      <c r="F632" s="280">
        <f t="shared" si="74"/>
        <v>76.429764896262284</v>
      </c>
      <c r="G632" s="280">
        <f t="shared" si="73"/>
        <v>90.984338292873915</v>
      </c>
      <c r="H632" s="409"/>
    </row>
    <row r="633" spans="1:8">
      <c r="A633" s="234">
        <v>3223104</v>
      </c>
      <c r="B633" s="227" t="s">
        <v>473</v>
      </c>
      <c r="C633" s="18">
        <v>13544.83</v>
      </c>
      <c r="D633" s="18">
        <v>11000</v>
      </c>
      <c r="E633" s="213">
        <v>9928.73</v>
      </c>
      <c r="F633" s="280">
        <f t="shared" si="74"/>
        <v>73.302728790246903</v>
      </c>
      <c r="G633" s="280">
        <f t="shared" si="73"/>
        <v>90.261181818181811</v>
      </c>
      <c r="H633" s="409"/>
    </row>
    <row r="634" spans="1:8">
      <c r="A634" s="234">
        <v>3223409</v>
      </c>
      <c r="B634" s="227" t="s">
        <v>477</v>
      </c>
      <c r="C634" s="18">
        <v>1387.07</v>
      </c>
      <c r="D634" s="18">
        <v>1500</v>
      </c>
      <c r="E634" s="213">
        <v>1420.97</v>
      </c>
      <c r="F634" s="280">
        <f t="shared" si="74"/>
        <v>102.44400066326862</v>
      </c>
      <c r="G634" s="280">
        <f t="shared" si="73"/>
        <v>94.731333333333339</v>
      </c>
      <c r="H634" s="409"/>
    </row>
    <row r="635" spans="1:8">
      <c r="A635" s="234">
        <v>32247</v>
      </c>
      <c r="B635" s="227" t="s">
        <v>557</v>
      </c>
      <c r="C635" s="213">
        <v>269.89999999999998</v>
      </c>
      <c r="D635" s="18">
        <v>270</v>
      </c>
      <c r="E635" s="213">
        <v>269</v>
      </c>
      <c r="F635" s="280">
        <f t="shared" si="74"/>
        <v>99.666543164134865</v>
      </c>
      <c r="G635" s="280">
        <f t="shared" si="73"/>
        <v>99.629629629629633</v>
      </c>
      <c r="H635" s="409"/>
    </row>
    <row r="636" spans="1:8">
      <c r="A636" s="233">
        <v>323</v>
      </c>
      <c r="B636" s="239" t="s">
        <v>82</v>
      </c>
      <c r="C636" s="94">
        <f>SUM(C637:C637)</f>
        <v>21066</v>
      </c>
      <c r="D636" s="94">
        <f>SUM(D637:D637)</f>
        <v>7000</v>
      </c>
      <c r="E636" s="94">
        <f>SUM(E637:E637)</f>
        <v>7350</v>
      </c>
      <c r="F636" s="280">
        <f t="shared" si="74"/>
        <v>34.890344631159216</v>
      </c>
      <c r="G636" s="280">
        <f t="shared" si="73"/>
        <v>105</v>
      </c>
      <c r="H636" s="409"/>
    </row>
    <row r="637" spans="1:8">
      <c r="A637" s="234">
        <v>3232102</v>
      </c>
      <c r="B637" s="228" t="s">
        <v>476</v>
      </c>
      <c r="C637" s="136">
        <v>21066</v>
      </c>
      <c r="D637" s="136">
        <v>7000</v>
      </c>
      <c r="E637" s="212">
        <v>7350</v>
      </c>
      <c r="F637" s="280">
        <f t="shared" si="74"/>
        <v>34.890344631159216</v>
      </c>
      <c r="G637" s="280">
        <f t="shared" si="73"/>
        <v>105</v>
      </c>
      <c r="H637" s="409"/>
    </row>
    <row r="638" spans="1:8">
      <c r="A638" s="248" t="s">
        <v>359</v>
      </c>
      <c r="B638" s="249"/>
      <c r="C638" s="182">
        <f t="shared" ref="C638:E639" si="76">SUM(C639)</f>
        <v>153612.53</v>
      </c>
      <c r="D638" s="182">
        <f t="shared" si="76"/>
        <v>173500</v>
      </c>
      <c r="E638" s="182">
        <f t="shared" si="76"/>
        <v>169039.95</v>
      </c>
      <c r="F638" s="280">
        <f t="shared" si="74"/>
        <v>110.04307396017761</v>
      </c>
      <c r="G638" s="280">
        <f t="shared" si="73"/>
        <v>97.429365994236321</v>
      </c>
      <c r="H638" s="409"/>
    </row>
    <row r="639" spans="1:8">
      <c r="A639" s="250" t="s">
        <v>360</v>
      </c>
      <c r="B639" s="251"/>
      <c r="C639" s="180">
        <f t="shared" si="76"/>
        <v>153612.53</v>
      </c>
      <c r="D639" s="180">
        <f t="shared" si="76"/>
        <v>173500</v>
      </c>
      <c r="E639" s="180">
        <f t="shared" si="76"/>
        <v>169039.95</v>
      </c>
      <c r="F639" s="280">
        <f t="shared" si="74"/>
        <v>110.04307396017761</v>
      </c>
      <c r="G639" s="280">
        <f t="shared" si="73"/>
        <v>97.429365994236321</v>
      </c>
      <c r="H639" s="409"/>
    </row>
    <row r="640" spans="1:8">
      <c r="A640" s="235" t="s">
        <v>361</v>
      </c>
      <c r="B640" s="237"/>
      <c r="C640" s="179">
        <f>SUM(C641+C643)</f>
        <v>153612.53</v>
      </c>
      <c r="D640" s="179">
        <f>SUM(D641+D643)</f>
        <v>173500</v>
      </c>
      <c r="E640" s="179">
        <f>SUM(E641+E643)</f>
        <v>169039.95</v>
      </c>
      <c r="F640" s="280">
        <f t="shared" si="74"/>
        <v>110.04307396017761</v>
      </c>
      <c r="G640" s="280">
        <f t="shared" si="73"/>
        <v>97.429365994236321</v>
      </c>
      <c r="H640" s="409"/>
    </row>
    <row r="641" spans="1:10">
      <c r="A641" s="233">
        <v>322</v>
      </c>
      <c r="B641" s="226" t="s">
        <v>77</v>
      </c>
      <c r="C641" s="94">
        <f>SUM(C642)</f>
        <v>97142.53</v>
      </c>
      <c r="D641" s="94">
        <f>SUM(D642)</f>
        <v>99500</v>
      </c>
      <c r="E641" s="94">
        <f>SUM(E642)</f>
        <v>94778.7</v>
      </c>
      <c r="F641" s="280">
        <f t="shared" si="74"/>
        <v>97.566637393528865</v>
      </c>
      <c r="G641" s="280">
        <f t="shared" si="73"/>
        <v>95.254974874371854</v>
      </c>
      <c r="H641" s="409"/>
    </row>
    <row r="642" spans="1:10">
      <c r="A642" s="234">
        <v>3223101</v>
      </c>
      <c r="B642" s="227" t="s">
        <v>362</v>
      </c>
      <c r="C642" s="18">
        <v>97142.53</v>
      </c>
      <c r="D642" s="18">
        <v>99500</v>
      </c>
      <c r="E642" s="213">
        <v>94778.7</v>
      </c>
      <c r="F642" s="280">
        <f t="shared" si="74"/>
        <v>97.566637393528865</v>
      </c>
      <c r="G642" s="280">
        <f t="shared" si="73"/>
        <v>95.254974874371854</v>
      </c>
      <c r="H642" s="409"/>
    </row>
    <row r="643" spans="1:10">
      <c r="A643" s="233">
        <v>323</v>
      </c>
      <c r="B643" s="226" t="s">
        <v>82</v>
      </c>
      <c r="C643" s="94">
        <f>SUM(C644)</f>
        <v>56470</v>
      </c>
      <c r="D643" s="94">
        <f>SUM(D644)</f>
        <v>74000</v>
      </c>
      <c r="E643" s="94">
        <f>SUM(E644)</f>
        <v>74261.25</v>
      </c>
      <c r="F643" s="280">
        <f t="shared" si="74"/>
        <v>131.50566672569505</v>
      </c>
      <c r="G643" s="280">
        <f t="shared" si="73"/>
        <v>100.35304054054055</v>
      </c>
      <c r="H643" s="409"/>
    </row>
    <row r="644" spans="1:10">
      <c r="A644" s="234">
        <v>32324</v>
      </c>
      <c r="B644" s="227" t="s">
        <v>363</v>
      </c>
      <c r="C644" s="136">
        <v>56470</v>
      </c>
      <c r="D644" s="18">
        <v>74000</v>
      </c>
      <c r="E644" s="18">
        <v>74261.25</v>
      </c>
      <c r="F644" s="280">
        <f t="shared" si="74"/>
        <v>131.50566672569505</v>
      </c>
      <c r="G644" s="280">
        <f t="shared" si="73"/>
        <v>100.35304054054055</v>
      </c>
      <c r="H644" s="409"/>
    </row>
    <row r="645" spans="1:10">
      <c r="A645" s="252" t="s">
        <v>364</v>
      </c>
      <c r="B645" s="253"/>
      <c r="C645" s="181">
        <f>SUM(C646+C658+C668)</f>
        <v>155462.5</v>
      </c>
      <c r="D645" s="181">
        <f>SUM(D646+D658+D668)</f>
        <v>1068955</v>
      </c>
      <c r="E645" s="181">
        <f>SUM(E646+E658+E668)</f>
        <v>1069812.6499999999</v>
      </c>
      <c r="F645" s="280">
        <f t="shared" si="74"/>
        <v>688.14836375331674</v>
      </c>
      <c r="G645" s="280">
        <f t="shared" si="73"/>
        <v>100.08023256357843</v>
      </c>
      <c r="H645" s="409"/>
    </row>
    <row r="646" spans="1:10">
      <c r="A646" s="254" t="s">
        <v>333</v>
      </c>
      <c r="B646" s="255"/>
      <c r="C646" s="182">
        <f>SUM(C647)</f>
        <v>75312.5</v>
      </c>
      <c r="D646" s="182">
        <f t="shared" ref="D646:E647" si="77">SUM(D647)</f>
        <v>1026955</v>
      </c>
      <c r="E646" s="182">
        <f t="shared" si="77"/>
        <v>1027812.6499999999</v>
      </c>
      <c r="F646" s="280">
        <f t="shared" si="74"/>
        <v>1364.7304896265559</v>
      </c>
      <c r="G646" s="280">
        <f t="shared" si="73"/>
        <v>100.08351388327628</v>
      </c>
      <c r="H646" s="409"/>
    </row>
    <row r="647" spans="1:10">
      <c r="A647" s="250" t="s">
        <v>365</v>
      </c>
      <c r="B647" s="251"/>
      <c r="C647" s="180">
        <f>SUM(C648)</f>
        <v>75312.5</v>
      </c>
      <c r="D647" s="180">
        <f t="shared" si="77"/>
        <v>1026955</v>
      </c>
      <c r="E647" s="180">
        <f t="shared" si="77"/>
        <v>1027812.6499999999</v>
      </c>
      <c r="F647" s="280">
        <f t="shared" si="74"/>
        <v>1364.7304896265559</v>
      </c>
      <c r="G647" s="280">
        <f t="shared" si="73"/>
        <v>100.08351388327628</v>
      </c>
      <c r="H647" s="409"/>
    </row>
    <row r="648" spans="1:10">
      <c r="A648" s="235" t="s">
        <v>366</v>
      </c>
      <c r="B648" s="237"/>
      <c r="C648" s="179">
        <f>SUM(C649+C656)</f>
        <v>75312.5</v>
      </c>
      <c r="D648" s="179">
        <f>SUM(D649+D656)</f>
        <v>1026955</v>
      </c>
      <c r="E648" s="179">
        <f>SUM(E649+E656)</f>
        <v>1027812.6499999999</v>
      </c>
      <c r="F648" s="280">
        <f t="shared" si="74"/>
        <v>1364.7304896265559</v>
      </c>
      <c r="G648" s="280">
        <f t="shared" si="73"/>
        <v>100.08351388327628</v>
      </c>
      <c r="H648" s="409"/>
    </row>
    <row r="649" spans="1:10">
      <c r="A649" s="233">
        <v>421</v>
      </c>
      <c r="B649" s="226" t="s">
        <v>142</v>
      </c>
      <c r="C649" s="94">
        <f>SUM(C650:C655)</f>
        <v>75312.5</v>
      </c>
      <c r="D649" s="94">
        <f>SUM(D650:D655)</f>
        <v>1019555</v>
      </c>
      <c r="E649" s="94">
        <f>SUM(E650:E655)</f>
        <v>1020413.07</v>
      </c>
      <c r="F649" s="280">
        <f t="shared" si="74"/>
        <v>1354.9053211618257</v>
      </c>
      <c r="G649" s="280">
        <f t="shared" si="73"/>
        <v>100.08416122720205</v>
      </c>
      <c r="H649" s="409"/>
    </row>
    <row r="650" spans="1:10">
      <c r="A650" s="258">
        <v>4214910</v>
      </c>
      <c r="B650" s="273" t="s">
        <v>510</v>
      </c>
      <c r="C650" s="280">
        <v>65312.5</v>
      </c>
      <c r="D650" s="280">
        <v>0</v>
      </c>
      <c r="E650" s="280">
        <v>0</v>
      </c>
      <c r="F650" s="280">
        <f t="shared" si="74"/>
        <v>0</v>
      </c>
      <c r="G650" s="280">
        <v>0</v>
      </c>
      <c r="H650" s="409"/>
      <c r="J650" s="326"/>
    </row>
    <row r="651" spans="1:10">
      <c r="A651" s="258">
        <v>4213101</v>
      </c>
      <c r="B651" s="273" t="s">
        <v>641</v>
      </c>
      <c r="C651" s="280">
        <v>10000</v>
      </c>
      <c r="D651" s="280">
        <v>358555</v>
      </c>
      <c r="E651" s="280">
        <v>358552.9</v>
      </c>
      <c r="F651" s="280">
        <f t="shared" si="74"/>
        <v>3585.5290000000005</v>
      </c>
      <c r="G651" s="280">
        <f t="shared" si="73"/>
        <v>99.999414315795349</v>
      </c>
      <c r="H651" s="409">
        <f>SUM(C651)</f>
        <v>10000</v>
      </c>
      <c r="I651" s="409">
        <f>SUM(D651)</f>
        <v>358555</v>
      </c>
      <c r="J651" s="409">
        <f>SUM(E651)</f>
        <v>358552.9</v>
      </c>
    </row>
    <row r="652" spans="1:10">
      <c r="A652" s="258">
        <v>4213102</v>
      </c>
      <c r="B652" s="273" t="s">
        <v>686</v>
      </c>
      <c r="C652" s="280">
        <v>0</v>
      </c>
      <c r="D652" s="280">
        <v>72000</v>
      </c>
      <c r="E652" s="280">
        <v>71984.240000000005</v>
      </c>
      <c r="F652" s="280">
        <v>0</v>
      </c>
      <c r="G652" s="280">
        <f t="shared" si="73"/>
        <v>99.978111111111119</v>
      </c>
      <c r="H652" s="409"/>
      <c r="I652" s="409"/>
      <c r="J652" s="409"/>
    </row>
    <row r="653" spans="1:10">
      <c r="A653" s="258">
        <v>4213103</v>
      </c>
      <c r="B653" s="273" t="s">
        <v>699</v>
      </c>
      <c r="C653" s="280">
        <v>0</v>
      </c>
      <c r="D653" s="280">
        <v>38600</v>
      </c>
      <c r="E653" s="280">
        <v>39514.86</v>
      </c>
      <c r="F653" s="280">
        <v>0</v>
      </c>
      <c r="G653" s="280">
        <f t="shared" si="73"/>
        <v>102.37010362694301</v>
      </c>
      <c r="H653" s="409"/>
      <c r="I653" s="409"/>
      <c r="J653" s="409"/>
    </row>
    <row r="654" spans="1:10">
      <c r="A654" s="258">
        <v>4213104</v>
      </c>
      <c r="B654" s="273" t="s">
        <v>700</v>
      </c>
      <c r="C654" s="280">
        <v>0</v>
      </c>
      <c r="D654" s="280">
        <v>98100</v>
      </c>
      <c r="E654" s="280">
        <v>98070.68</v>
      </c>
      <c r="F654" s="280">
        <v>0</v>
      </c>
      <c r="G654" s="280">
        <f t="shared" si="73"/>
        <v>99.970112130479095</v>
      </c>
      <c r="H654" s="409"/>
      <c r="I654" s="409"/>
      <c r="J654" s="409"/>
    </row>
    <row r="655" spans="1:10">
      <c r="A655" s="258">
        <v>4213105</v>
      </c>
      <c r="B655" s="273" t="s">
        <v>701</v>
      </c>
      <c r="C655" s="280">
        <v>0</v>
      </c>
      <c r="D655" s="280">
        <v>452300</v>
      </c>
      <c r="E655" s="280">
        <v>452290.39</v>
      </c>
      <c r="F655" s="280">
        <v>0</v>
      </c>
      <c r="G655" s="280">
        <f t="shared" si="73"/>
        <v>99.997875304001766</v>
      </c>
      <c r="H655" s="409"/>
      <c r="I655" s="409"/>
      <c r="J655" s="409"/>
    </row>
    <row r="656" spans="1:10">
      <c r="A656" s="256">
        <v>426</v>
      </c>
      <c r="B656" s="257" t="s">
        <v>151</v>
      </c>
      <c r="C656" s="211">
        <f t="shared" ref="C656:D656" si="78">SUM(C657)</f>
        <v>0</v>
      </c>
      <c r="D656" s="211">
        <f t="shared" si="78"/>
        <v>7400</v>
      </c>
      <c r="E656" s="211">
        <f>SUM(E657)</f>
        <v>7399.58</v>
      </c>
      <c r="F656" s="280">
        <v>0</v>
      </c>
      <c r="G656" s="280">
        <f t="shared" si="73"/>
        <v>99.994324324324324</v>
      </c>
      <c r="H656" s="409"/>
      <c r="I656" s="409"/>
      <c r="J656" s="409"/>
    </row>
    <row r="657" spans="1:10">
      <c r="A657" s="258">
        <v>4264101</v>
      </c>
      <c r="B657" s="273" t="s">
        <v>691</v>
      </c>
      <c r="C657" s="280">
        <v>0</v>
      </c>
      <c r="D657" s="280">
        <v>7400</v>
      </c>
      <c r="E657" s="280">
        <v>7399.58</v>
      </c>
      <c r="F657" s="280">
        <v>0</v>
      </c>
      <c r="G657" s="280">
        <f t="shared" si="73"/>
        <v>99.994324324324324</v>
      </c>
      <c r="H657" s="409"/>
      <c r="I657" s="409"/>
      <c r="J657" s="409"/>
    </row>
    <row r="658" spans="1:10">
      <c r="A658" s="248" t="s">
        <v>359</v>
      </c>
      <c r="B658" s="249"/>
      <c r="C658" s="182">
        <f>SUM(C659+C664)</f>
        <v>80150</v>
      </c>
      <c r="D658" s="182">
        <f>SUM(D659+D664)</f>
        <v>42000</v>
      </c>
      <c r="E658" s="182">
        <f>SUM(E659+E664)</f>
        <v>42000</v>
      </c>
      <c r="F658" s="280">
        <f t="shared" si="74"/>
        <v>52.401746724890828</v>
      </c>
      <c r="G658" s="280">
        <f t="shared" si="73"/>
        <v>100</v>
      </c>
      <c r="H658" s="409"/>
    </row>
    <row r="659" spans="1:10">
      <c r="A659" s="250" t="s">
        <v>367</v>
      </c>
      <c r="B659" s="251"/>
      <c r="C659" s="180">
        <f>SUM(C660)</f>
        <v>80150</v>
      </c>
      <c r="D659" s="180">
        <f t="shared" ref="D659:E660" si="79">SUM(D660)</f>
        <v>42000</v>
      </c>
      <c r="E659" s="180">
        <f t="shared" si="79"/>
        <v>42000</v>
      </c>
      <c r="F659" s="280">
        <f t="shared" si="74"/>
        <v>52.401746724890828</v>
      </c>
      <c r="G659" s="280">
        <f t="shared" si="73"/>
        <v>100</v>
      </c>
      <c r="H659" s="409"/>
    </row>
    <row r="660" spans="1:10">
      <c r="A660" s="235" t="s">
        <v>368</v>
      </c>
      <c r="B660" s="237"/>
      <c r="C660" s="179">
        <f>SUM(C661)</f>
        <v>80150</v>
      </c>
      <c r="D660" s="179">
        <f t="shared" si="79"/>
        <v>42000</v>
      </c>
      <c r="E660" s="179">
        <f t="shared" si="79"/>
        <v>42000</v>
      </c>
      <c r="F660" s="280">
        <f t="shared" si="74"/>
        <v>52.401746724890828</v>
      </c>
      <c r="G660" s="280">
        <f t="shared" si="73"/>
        <v>100</v>
      </c>
      <c r="H660" s="409"/>
    </row>
    <row r="661" spans="1:10">
      <c r="A661" s="256">
        <v>426</v>
      </c>
      <c r="B661" s="257" t="s">
        <v>151</v>
      </c>
      <c r="C661" s="210">
        <f t="shared" ref="C661:D661" si="80">SUM(C662:C663)</f>
        <v>80150</v>
      </c>
      <c r="D661" s="210">
        <f t="shared" si="80"/>
        <v>42000</v>
      </c>
      <c r="E661" s="210">
        <f>SUM(E662:E663)</f>
        <v>42000</v>
      </c>
      <c r="F661" s="280">
        <f t="shared" si="74"/>
        <v>52.401746724890828</v>
      </c>
      <c r="G661" s="280">
        <f t="shared" si="73"/>
        <v>100</v>
      </c>
      <c r="H661" s="409"/>
    </row>
    <row r="662" spans="1:10">
      <c r="A662" s="258">
        <v>42637</v>
      </c>
      <c r="B662" s="258" t="s">
        <v>478</v>
      </c>
      <c r="C662" s="212">
        <v>80150</v>
      </c>
      <c r="D662" s="212">
        <v>0</v>
      </c>
      <c r="E662" s="212">
        <v>0</v>
      </c>
      <c r="F662" s="280">
        <f t="shared" si="74"/>
        <v>0</v>
      </c>
      <c r="G662" s="280">
        <v>0</v>
      </c>
      <c r="H662" s="409"/>
    </row>
    <row r="663" spans="1:10">
      <c r="A663" s="258">
        <v>4264102</v>
      </c>
      <c r="B663" s="258" t="s">
        <v>703</v>
      </c>
      <c r="C663" s="212">
        <v>0</v>
      </c>
      <c r="D663" s="212">
        <v>42000</v>
      </c>
      <c r="E663" s="212">
        <v>42000</v>
      </c>
      <c r="F663" s="280">
        <v>0</v>
      </c>
      <c r="G663" s="280">
        <f t="shared" si="73"/>
        <v>100</v>
      </c>
      <c r="H663" s="409"/>
    </row>
    <row r="664" spans="1:10">
      <c r="A664" s="247" t="s">
        <v>558</v>
      </c>
      <c r="B664" s="238"/>
      <c r="C664" s="180">
        <f>SUM(C665)</f>
        <v>0</v>
      </c>
      <c r="D664" s="180">
        <f t="shared" ref="D664:E666" si="81">SUM(D665)</f>
        <v>0</v>
      </c>
      <c r="E664" s="180">
        <f t="shared" si="81"/>
        <v>0</v>
      </c>
      <c r="F664" s="280">
        <v>0</v>
      </c>
      <c r="G664" s="280">
        <v>0</v>
      </c>
      <c r="H664" s="409"/>
    </row>
    <row r="665" spans="1:10">
      <c r="A665" s="235" t="s">
        <v>559</v>
      </c>
      <c r="B665" s="237"/>
      <c r="C665" s="179">
        <f>SUM(C666)</f>
        <v>0</v>
      </c>
      <c r="D665" s="179">
        <f t="shared" si="81"/>
        <v>0</v>
      </c>
      <c r="E665" s="179">
        <f t="shared" si="81"/>
        <v>0</v>
      </c>
      <c r="F665" s="280">
        <v>0</v>
      </c>
      <c r="G665" s="280">
        <v>0</v>
      </c>
      <c r="H665" s="409"/>
    </row>
    <row r="666" spans="1:10">
      <c r="A666" s="233">
        <v>411</v>
      </c>
      <c r="B666" s="226" t="s">
        <v>139</v>
      </c>
      <c r="C666" s="94">
        <f>SUM(C667)</f>
        <v>0</v>
      </c>
      <c r="D666" s="94">
        <f t="shared" si="81"/>
        <v>0</v>
      </c>
      <c r="E666" s="94">
        <f t="shared" si="81"/>
        <v>0</v>
      </c>
      <c r="F666" s="280">
        <v>0</v>
      </c>
      <c r="G666" s="280">
        <v>0</v>
      </c>
      <c r="H666" s="409"/>
    </row>
    <row r="667" spans="1:10">
      <c r="A667" s="234">
        <v>4111</v>
      </c>
      <c r="B667" s="227" t="s">
        <v>560</v>
      </c>
      <c r="C667" s="136">
        <v>0</v>
      </c>
      <c r="D667" s="18">
        <v>0</v>
      </c>
      <c r="E667" s="18">
        <v>0</v>
      </c>
      <c r="F667" s="280">
        <v>0</v>
      </c>
      <c r="G667" s="280">
        <v>0</v>
      </c>
      <c r="H667" s="409"/>
    </row>
    <row r="668" spans="1:10">
      <c r="A668" s="248" t="s">
        <v>369</v>
      </c>
      <c r="B668" s="249"/>
      <c r="C668" s="182">
        <f t="shared" ref="C668:E670" si="82">SUM(C669)</f>
        <v>0</v>
      </c>
      <c r="D668" s="182">
        <f t="shared" si="82"/>
        <v>0</v>
      </c>
      <c r="E668" s="182">
        <f t="shared" si="82"/>
        <v>0</v>
      </c>
      <c r="F668" s="280">
        <v>0</v>
      </c>
      <c r="G668" s="280">
        <v>0</v>
      </c>
      <c r="H668" s="409"/>
    </row>
    <row r="669" spans="1:10">
      <c r="A669" s="250" t="s">
        <v>370</v>
      </c>
      <c r="B669" s="251"/>
      <c r="C669" s="180">
        <f t="shared" si="82"/>
        <v>0</v>
      </c>
      <c r="D669" s="180">
        <f t="shared" si="82"/>
        <v>0</v>
      </c>
      <c r="E669" s="180">
        <f t="shared" si="82"/>
        <v>0</v>
      </c>
      <c r="F669" s="280">
        <v>0</v>
      </c>
      <c r="G669" s="280">
        <v>0</v>
      </c>
      <c r="H669" s="409"/>
    </row>
    <row r="670" spans="1:10">
      <c r="A670" s="235" t="s">
        <v>371</v>
      </c>
      <c r="B670" s="237"/>
      <c r="C670" s="179">
        <f t="shared" si="82"/>
        <v>0</v>
      </c>
      <c r="D670" s="179">
        <f t="shared" si="82"/>
        <v>0</v>
      </c>
      <c r="E670" s="179">
        <f t="shared" si="82"/>
        <v>0</v>
      </c>
      <c r="F670" s="280">
        <v>0</v>
      </c>
      <c r="G670" s="280">
        <v>0</v>
      </c>
      <c r="H670" s="409"/>
    </row>
    <row r="671" spans="1:10">
      <c r="A671" s="233">
        <v>421</v>
      </c>
      <c r="B671" s="226" t="s">
        <v>142</v>
      </c>
      <c r="C671" s="94">
        <f>SUM(C672:C673)</f>
        <v>0</v>
      </c>
      <c r="D671" s="94">
        <f>SUM(D672:D673)</f>
        <v>0</v>
      </c>
      <c r="E671" s="94">
        <f>SUM(E672:E673)</f>
        <v>0</v>
      </c>
      <c r="F671" s="280">
        <v>0</v>
      </c>
      <c r="G671" s="280">
        <v>0</v>
      </c>
      <c r="H671" s="409"/>
    </row>
    <row r="672" spans="1:10">
      <c r="A672" s="234">
        <v>4214104</v>
      </c>
      <c r="B672" s="227" t="s">
        <v>547</v>
      </c>
      <c r="C672" s="18">
        <v>0</v>
      </c>
      <c r="D672" s="18">
        <v>0</v>
      </c>
      <c r="E672" s="18">
        <v>0</v>
      </c>
      <c r="F672" s="280">
        <v>0</v>
      </c>
      <c r="G672" s="280">
        <v>0</v>
      </c>
      <c r="H672" s="409"/>
    </row>
    <row r="673" spans="1:8">
      <c r="A673" s="234">
        <v>4214106</v>
      </c>
      <c r="B673" s="227" t="s">
        <v>372</v>
      </c>
      <c r="C673" s="18">
        <v>0</v>
      </c>
      <c r="D673" s="18">
        <v>0</v>
      </c>
      <c r="E673" s="18">
        <v>0</v>
      </c>
      <c r="F673" s="280">
        <v>0</v>
      </c>
      <c r="G673" s="280">
        <v>0</v>
      </c>
      <c r="H673" s="409"/>
    </row>
    <row r="674" spans="1:8">
      <c r="A674" s="139" t="s">
        <v>375</v>
      </c>
      <c r="B674" s="140"/>
      <c r="C674" s="139">
        <f>SUM(C675)</f>
        <v>146651.32</v>
      </c>
      <c r="D674" s="139">
        <f t="shared" ref="D674:E677" si="83">SUM(D675)</f>
        <v>146150</v>
      </c>
      <c r="E674" s="139">
        <f t="shared" si="83"/>
        <v>146150.07999999999</v>
      </c>
      <c r="F674" s="280">
        <f t="shared" ref="F674:F720" si="84">E674/C674*100</f>
        <v>99.65820969085037</v>
      </c>
      <c r="G674" s="280">
        <f t="shared" ref="G674:G715" si="85">E674/D674*100</f>
        <v>100.00005473828257</v>
      </c>
      <c r="H674" s="409"/>
    </row>
    <row r="675" spans="1:8">
      <c r="A675" s="149" t="s">
        <v>376</v>
      </c>
      <c r="B675" s="150"/>
      <c r="C675" s="181">
        <f>SUM(C676)</f>
        <v>146651.32</v>
      </c>
      <c r="D675" s="181">
        <f t="shared" si="83"/>
        <v>146150</v>
      </c>
      <c r="E675" s="181">
        <f t="shared" si="83"/>
        <v>146150.07999999999</v>
      </c>
      <c r="F675" s="280">
        <f t="shared" si="84"/>
        <v>99.65820969085037</v>
      </c>
      <c r="G675" s="280">
        <f t="shared" si="85"/>
        <v>100.00005473828257</v>
      </c>
      <c r="H675" s="409"/>
    </row>
    <row r="676" spans="1:8">
      <c r="A676" s="147" t="s">
        <v>338</v>
      </c>
      <c r="B676" s="148"/>
      <c r="C676" s="182">
        <f>SUM(C677)</f>
        <v>146651.32</v>
      </c>
      <c r="D676" s="182">
        <f t="shared" si="83"/>
        <v>146150</v>
      </c>
      <c r="E676" s="182">
        <f t="shared" si="83"/>
        <v>146150.07999999999</v>
      </c>
      <c r="F676" s="280">
        <f t="shared" si="84"/>
        <v>99.65820969085037</v>
      </c>
      <c r="G676" s="280">
        <f t="shared" si="85"/>
        <v>100.00005473828257</v>
      </c>
      <c r="H676" s="409"/>
    </row>
    <row r="677" spans="1:8">
      <c r="A677" s="145" t="s">
        <v>377</v>
      </c>
      <c r="B677" s="146"/>
      <c r="C677" s="180">
        <f>SUM(C678)</f>
        <v>146651.32</v>
      </c>
      <c r="D677" s="180">
        <f t="shared" si="83"/>
        <v>146150</v>
      </c>
      <c r="E677" s="180">
        <f t="shared" si="83"/>
        <v>146150.07999999999</v>
      </c>
      <c r="F677" s="280">
        <f t="shared" si="84"/>
        <v>99.65820969085037</v>
      </c>
      <c r="G677" s="280">
        <f t="shared" si="85"/>
        <v>100.00005473828257</v>
      </c>
      <c r="H677" s="409"/>
    </row>
    <row r="678" spans="1:8">
      <c r="A678" s="129" t="s">
        <v>378</v>
      </c>
      <c r="B678" s="130"/>
      <c r="C678" s="179">
        <f>SUM(C679+C681+C683+C686)</f>
        <v>146651.32</v>
      </c>
      <c r="D678" s="179">
        <f>SUM(D679+D681+D683+D686)</f>
        <v>146150</v>
      </c>
      <c r="E678" s="179">
        <f>SUM(E679+E681+E683+E686)</f>
        <v>146150.07999999999</v>
      </c>
      <c r="F678" s="280">
        <f t="shared" si="84"/>
        <v>99.65820969085037</v>
      </c>
      <c r="G678" s="280">
        <f t="shared" si="85"/>
        <v>100.00005473828257</v>
      </c>
      <c r="H678" s="409"/>
    </row>
    <row r="679" spans="1:8">
      <c r="A679" s="138">
        <v>311</v>
      </c>
      <c r="B679" s="226" t="s">
        <v>69</v>
      </c>
      <c r="C679" s="189">
        <f>SUM(C680)</f>
        <v>121478.04</v>
      </c>
      <c r="D679" s="189">
        <f>SUM(D680)</f>
        <v>124050</v>
      </c>
      <c r="E679" s="189">
        <f>SUM(E680)</f>
        <v>124372.87</v>
      </c>
      <c r="F679" s="280">
        <f t="shared" si="84"/>
        <v>102.38300683810834</v>
      </c>
      <c r="G679" s="280">
        <f t="shared" si="85"/>
        <v>100.26027408303105</v>
      </c>
      <c r="H679" s="409"/>
    </row>
    <row r="680" spans="1:8">
      <c r="A680" s="135">
        <v>31111</v>
      </c>
      <c r="B680" s="273" t="s">
        <v>214</v>
      </c>
      <c r="C680" s="18">
        <v>121478.04</v>
      </c>
      <c r="D680" s="18">
        <v>124050</v>
      </c>
      <c r="E680" s="213">
        <v>124372.87</v>
      </c>
      <c r="F680" s="280">
        <f t="shared" si="84"/>
        <v>102.38300683810834</v>
      </c>
      <c r="G680" s="280">
        <f t="shared" si="85"/>
        <v>100.26027408303105</v>
      </c>
      <c r="H680" s="409"/>
    </row>
    <row r="681" spans="1:8">
      <c r="A681" s="138">
        <v>312</v>
      </c>
      <c r="B681" s="257" t="s">
        <v>70</v>
      </c>
      <c r="C681" s="189">
        <f>SUM(C682:C682)</f>
        <v>2000</v>
      </c>
      <c r="D681" s="189">
        <f>SUM(D682:D682)</f>
        <v>0</v>
      </c>
      <c r="E681" s="189">
        <f>SUM(E682:E682)</f>
        <v>0</v>
      </c>
      <c r="F681" s="280">
        <f t="shared" si="84"/>
        <v>0</v>
      </c>
      <c r="G681" s="280">
        <v>0</v>
      </c>
      <c r="H681" s="409"/>
    </row>
    <row r="682" spans="1:8">
      <c r="A682" s="274">
        <v>31219</v>
      </c>
      <c r="B682" s="273" t="s">
        <v>216</v>
      </c>
      <c r="C682" s="213">
        <v>2000</v>
      </c>
      <c r="D682" s="213">
        <v>0</v>
      </c>
      <c r="E682" s="213">
        <v>0</v>
      </c>
      <c r="F682" s="280">
        <f t="shared" si="84"/>
        <v>0</v>
      </c>
      <c r="G682" s="280">
        <v>0</v>
      </c>
      <c r="H682" s="409"/>
    </row>
    <row r="683" spans="1:8">
      <c r="A683" s="138">
        <v>313</v>
      </c>
      <c r="B683" s="257" t="s">
        <v>71</v>
      </c>
      <c r="C683" s="189">
        <f>SUM(C684:C685)</f>
        <v>20894.28</v>
      </c>
      <c r="D683" s="189">
        <f>SUM(D684:D685)</f>
        <v>21600</v>
      </c>
      <c r="E683" s="189">
        <f>SUM(E684:E685)</f>
        <v>21392.190000000002</v>
      </c>
      <c r="F683" s="280">
        <f t="shared" si="84"/>
        <v>102.38299668617441</v>
      </c>
      <c r="G683" s="280">
        <f t="shared" si="85"/>
        <v>99.037916666666675</v>
      </c>
      <c r="H683" s="409"/>
    </row>
    <row r="684" spans="1:8">
      <c r="A684" s="135">
        <v>31321</v>
      </c>
      <c r="B684" s="273" t="s">
        <v>272</v>
      </c>
      <c r="C684" s="18">
        <v>18829.2</v>
      </c>
      <c r="D684" s="18">
        <v>19500</v>
      </c>
      <c r="E684" s="213">
        <v>19277.830000000002</v>
      </c>
      <c r="F684" s="280">
        <f t="shared" si="84"/>
        <v>102.38262910798122</v>
      </c>
      <c r="G684" s="280">
        <f t="shared" si="85"/>
        <v>98.860666666666674</v>
      </c>
      <c r="H684" s="409"/>
    </row>
    <row r="685" spans="1:8">
      <c r="A685" s="135">
        <v>31331</v>
      </c>
      <c r="B685" s="273" t="s">
        <v>219</v>
      </c>
      <c r="C685" s="18">
        <v>2065.08</v>
      </c>
      <c r="D685" s="18">
        <v>2100</v>
      </c>
      <c r="E685" s="213">
        <v>2114.36</v>
      </c>
      <c r="F685" s="280">
        <f t="shared" si="84"/>
        <v>102.38634822864006</v>
      </c>
      <c r="G685" s="280">
        <f t="shared" si="85"/>
        <v>100.68380952380953</v>
      </c>
      <c r="H685" s="409"/>
    </row>
    <row r="686" spans="1:8">
      <c r="A686" s="138">
        <v>321</v>
      </c>
      <c r="B686" s="257" t="s">
        <v>73</v>
      </c>
      <c r="C686" s="189">
        <f>SUM(C687)</f>
        <v>2279</v>
      </c>
      <c r="D686" s="189">
        <f>SUM(D687)</f>
        <v>500</v>
      </c>
      <c r="E686" s="189">
        <f>SUM(E687)</f>
        <v>385.02</v>
      </c>
      <c r="F686" s="280">
        <f t="shared" si="84"/>
        <v>16.894251864853004</v>
      </c>
      <c r="G686" s="280">
        <f t="shared" si="85"/>
        <v>77.003999999999991</v>
      </c>
      <c r="H686" s="409"/>
    </row>
    <row r="687" spans="1:8">
      <c r="A687" s="135">
        <v>3211</v>
      </c>
      <c r="B687" s="273" t="s">
        <v>74</v>
      </c>
      <c r="C687" s="18">
        <v>2279</v>
      </c>
      <c r="D687" s="18">
        <v>500</v>
      </c>
      <c r="E687" s="213">
        <v>385.02</v>
      </c>
      <c r="F687" s="280">
        <f t="shared" si="84"/>
        <v>16.894251864853004</v>
      </c>
      <c r="G687" s="280">
        <f t="shared" si="85"/>
        <v>77.003999999999991</v>
      </c>
      <c r="H687" s="409"/>
    </row>
    <row r="688" spans="1:8">
      <c r="A688" s="483" t="s">
        <v>379</v>
      </c>
      <c r="B688" s="484"/>
      <c r="C688" s="183">
        <f t="shared" ref="C688:E689" si="86">SUM(C689)</f>
        <v>202015.38999999998</v>
      </c>
      <c r="D688" s="183">
        <f t="shared" si="86"/>
        <v>499570</v>
      </c>
      <c r="E688" s="183">
        <f t="shared" si="86"/>
        <v>490032.25</v>
      </c>
      <c r="F688" s="280">
        <f t="shared" si="84"/>
        <v>242.57174168760116</v>
      </c>
      <c r="G688" s="280">
        <f t="shared" si="85"/>
        <v>98.090808094961673</v>
      </c>
      <c r="H688" s="409"/>
    </row>
    <row r="689" spans="1:8">
      <c r="A689" s="143" t="s">
        <v>380</v>
      </c>
      <c r="B689" s="144"/>
      <c r="C689" s="176">
        <f t="shared" si="86"/>
        <v>202015.38999999998</v>
      </c>
      <c r="D689" s="176">
        <f t="shared" si="86"/>
        <v>499570</v>
      </c>
      <c r="E689" s="176">
        <f t="shared" si="86"/>
        <v>490032.25</v>
      </c>
      <c r="F689" s="280">
        <f t="shared" si="84"/>
        <v>242.57174168760116</v>
      </c>
      <c r="G689" s="280">
        <f t="shared" si="85"/>
        <v>98.090808094961673</v>
      </c>
      <c r="H689" s="409"/>
    </row>
    <row r="690" spans="1:8">
      <c r="A690" s="485" t="s">
        <v>338</v>
      </c>
      <c r="B690" s="486"/>
      <c r="C690" s="177">
        <f>SUM(C691+C707+C714+C718+C722)</f>
        <v>202015.38999999998</v>
      </c>
      <c r="D690" s="177">
        <f>SUM(D691+D707+D714+D718+D722)</f>
        <v>499570</v>
      </c>
      <c r="E690" s="177">
        <f>SUM(E691+E707+E714+E718+E722)</f>
        <v>490032.25</v>
      </c>
      <c r="F690" s="280">
        <f t="shared" si="84"/>
        <v>242.57174168760116</v>
      </c>
      <c r="G690" s="280">
        <f t="shared" si="85"/>
        <v>98.090808094961673</v>
      </c>
      <c r="H690" s="409"/>
    </row>
    <row r="691" spans="1:8">
      <c r="A691" s="490" t="s">
        <v>381</v>
      </c>
      <c r="B691" s="491"/>
      <c r="C691" s="178">
        <f>SUM(C692+C696+C699+C702)</f>
        <v>50736.840000000004</v>
      </c>
      <c r="D691" s="178">
        <f>SUM(D692+D696+D699+D702)</f>
        <v>83600</v>
      </c>
      <c r="E691" s="178">
        <f>SUM(E692+E696+E699+E702)</f>
        <v>77431.81</v>
      </c>
      <c r="F691" s="280">
        <f t="shared" si="84"/>
        <v>152.61456961056302</v>
      </c>
      <c r="G691" s="280">
        <f t="shared" si="85"/>
        <v>92.621782296650707</v>
      </c>
      <c r="H691" s="409"/>
    </row>
    <row r="692" spans="1:8">
      <c r="A692" s="132" t="s">
        <v>382</v>
      </c>
      <c r="B692" s="132"/>
      <c r="C692" s="175">
        <f>SUM(C693)</f>
        <v>18656.93</v>
      </c>
      <c r="D692" s="175">
        <f>SUM(D693)</f>
        <v>42000</v>
      </c>
      <c r="E692" s="175">
        <f>SUM(E693)</f>
        <v>42000.19</v>
      </c>
      <c r="F692" s="280">
        <f t="shared" si="84"/>
        <v>225.11844124408466</v>
      </c>
      <c r="G692" s="280">
        <f t="shared" si="85"/>
        <v>100.00045238095238</v>
      </c>
      <c r="H692" s="409"/>
    </row>
    <row r="693" spans="1:8">
      <c r="A693" s="137">
        <v>329</v>
      </c>
      <c r="B693" s="259" t="s">
        <v>90</v>
      </c>
      <c r="C693" s="189">
        <f>SUM(C694:C695)</f>
        <v>18656.93</v>
      </c>
      <c r="D693" s="189">
        <f>SUM(D694:D695)</f>
        <v>42000</v>
      </c>
      <c r="E693" s="189">
        <f>SUM(E694:E695)</f>
        <v>42000.19</v>
      </c>
      <c r="F693" s="280">
        <f t="shared" si="84"/>
        <v>225.11844124408466</v>
      </c>
      <c r="G693" s="280">
        <f t="shared" si="85"/>
        <v>100.00045238095238</v>
      </c>
      <c r="H693" s="409"/>
    </row>
    <row r="694" spans="1:8">
      <c r="A694" s="281">
        <v>32911</v>
      </c>
      <c r="B694" s="292" t="s">
        <v>383</v>
      </c>
      <c r="C694" s="213">
        <v>18656.93</v>
      </c>
      <c r="D694" s="213">
        <v>22000</v>
      </c>
      <c r="E694" s="213">
        <v>22000.19</v>
      </c>
      <c r="F694" s="280">
        <f t="shared" si="84"/>
        <v>117.9196684556355</v>
      </c>
      <c r="G694" s="280">
        <f t="shared" si="85"/>
        <v>100.00086363636362</v>
      </c>
      <c r="H694" s="409"/>
    </row>
    <row r="695" spans="1:8">
      <c r="A695" s="272">
        <v>3294</v>
      </c>
      <c r="B695" s="258" t="s">
        <v>561</v>
      </c>
      <c r="C695" s="213">
        <v>0</v>
      </c>
      <c r="D695" s="213">
        <v>20000</v>
      </c>
      <c r="E695" s="213">
        <v>20000</v>
      </c>
      <c r="F695" s="280">
        <v>0</v>
      </c>
      <c r="G695" s="280">
        <f t="shared" si="85"/>
        <v>100</v>
      </c>
      <c r="H695" s="409"/>
    </row>
    <row r="696" spans="1:8">
      <c r="A696" s="132" t="s">
        <v>384</v>
      </c>
      <c r="B696" s="260"/>
      <c r="C696" s="175">
        <f t="shared" ref="C696:E697" si="87">SUM(C697)</f>
        <v>0</v>
      </c>
      <c r="D696" s="175">
        <f t="shared" si="87"/>
        <v>5000</v>
      </c>
      <c r="E696" s="175">
        <f t="shared" si="87"/>
        <v>0</v>
      </c>
      <c r="F696" s="280">
        <v>0</v>
      </c>
      <c r="G696" s="280">
        <f t="shared" si="85"/>
        <v>0</v>
      </c>
      <c r="H696" s="409"/>
    </row>
    <row r="697" spans="1:8">
      <c r="A697" s="194">
        <v>385</v>
      </c>
      <c r="B697" s="259" t="s">
        <v>135</v>
      </c>
      <c r="C697" s="189">
        <f t="shared" si="87"/>
        <v>0</v>
      </c>
      <c r="D697" s="189">
        <f t="shared" si="87"/>
        <v>5000</v>
      </c>
      <c r="E697" s="189">
        <f t="shared" si="87"/>
        <v>0</v>
      </c>
      <c r="F697" s="280">
        <v>0</v>
      </c>
      <c r="G697" s="280">
        <f t="shared" si="85"/>
        <v>0</v>
      </c>
      <c r="H697" s="409"/>
    </row>
    <row r="698" spans="1:8">
      <c r="A698" s="282">
        <v>38511</v>
      </c>
      <c r="B698" s="292" t="s">
        <v>385</v>
      </c>
      <c r="C698" s="213">
        <v>0</v>
      </c>
      <c r="D698" s="213">
        <v>5000</v>
      </c>
      <c r="E698" s="213">
        <v>0</v>
      </c>
      <c r="F698" s="280">
        <v>0</v>
      </c>
      <c r="G698" s="280">
        <f t="shared" si="85"/>
        <v>0</v>
      </c>
      <c r="H698" s="409"/>
    </row>
    <row r="699" spans="1:8">
      <c r="A699" s="134" t="s">
        <v>386</v>
      </c>
      <c r="B699" s="260" t="s">
        <v>387</v>
      </c>
      <c r="C699" s="175">
        <f t="shared" ref="C699:E700" si="88">SUM(C700)</f>
        <v>16082.33</v>
      </c>
      <c r="D699" s="175">
        <f t="shared" si="88"/>
        <v>20800</v>
      </c>
      <c r="E699" s="175">
        <f t="shared" si="88"/>
        <v>20813.37</v>
      </c>
      <c r="F699" s="280">
        <f t="shared" si="84"/>
        <v>129.41762791834267</v>
      </c>
      <c r="G699" s="280">
        <f t="shared" si="85"/>
        <v>100.06427884615383</v>
      </c>
      <c r="H699" s="409"/>
    </row>
    <row r="700" spans="1:8">
      <c r="A700" s="194">
        <v>329</v>
      </c>
      <c r="B700" s="259" t="s">
        <v>90</v>
      </c>
      <c r="C700" s="189">
        <f t="shared" si="88"/>
        <v>16082.33</v>
      </c>
      <c r="D700" s="189">
        <f t="shared" si="88"/>
        <v>20800</v>
      </c>
      <c r="E700" s="189">
        <f t="shared" si="88"/>
        <v>20813.37</v>
      </c>
      <c r="F700" s="280">
        <f t="shared" si="84"/>
        <v>129.41762791834267</v>
      </c>
      <c r="G700" s="280">
        <f t="shared" si="85"/>
        <v>100.06427884615383</v>
      </c>
      <c r="H700" s="409"/>
    </row>
    <row r="701" spans="1:8">
      <c r="A701" s="141">
        <v>3299904</v>
      </c>
      <c r="B701" s="292" t="s">
        <v>388</v>
      </c>
      <c r="C701" s="18">
        <v>16082.33</v>
      </c>
      <c r="D701" s="18">
        <v>20800</v>
      </c>
      <c r="E701" s="18">
        <v>20813.37</v>
      </c>
      <c r="F701" s="280">
        <f t="shared" si="84"/>
        <v>129.41762791834267</v>
      </c>
      <c r="G701" s="280">
        <f t="shared" si="85"/>
        <v>100.06427884615383</v>
      </c>
      <c r="H701" s="409"/>
    </row>
    <row r="702" spans="1:8">
      <c r="A702" s="134" t="s">
        <v>389</v>
      </c>
      <c r="B702" s="260"/>
      <c r="C702" s="175">
        <f>SUM(C703+C705)</f>
        <v>15997.58</v>
      </c>
      <c r="D702" s="175">
        <f>SUM(D703+D705)</f>
        <v>15800</v>
      </c>
      <c r="E702" s="175">
        <f>SUM(E703+E705)</f>
        <v>14618.25</v>
      </c>
      <c r="F702" s="280">
        <f t="shared" si="84"/>
        <v>91.377883404864988</v>
      </c>
      <c r="G702" s="280">
        <f t="shared" si="85"/>
        <v>92.52056962025317</v>
      </c>
      <c r="H702" s="409"/>
    </row>
    <row r="703" spans="1:8">
      <c r="A703" s="194">
        <v>381</v>
      </c>
      <c r="B703" s="259" t="s">
        <v>114</v>
      </c>
      <c r="C703" s="189">
        <f>SUM(C704)</f>
        <v>14707.8</v>
      </c>
      <c r="D703" s="189">
        <f>SUM(D704)</f>
        <v>14500</v>
      </c>
      <c r="E703" s="189">
        <f>SUM(E704)</f>
        <v>14218.25</v>
      </c>
      <c r="F703" s="280">
        <f t="shared" si="84"/>
        <v>96.671494037177553</v>
      </c>
      <c r="G703" s="280">
        <f t="shared" si="85"/>
        <v>98.056896551724137</v>
      </c>
      <c r="H703" s="409"/>
    </row>
    <row r="704" spans="1:8">
      <c r="A704" s="282">
        <v>3811410</v>
      </c>
      <c r="B704" s="292" t="s">
        <v>390</v>
      </c>
      <c r="C704" s="213">
        <v>14707.8</v>
      </c>
      <c r="D704" s="213">
        <v>14500</v>
      </c>
      <c r="E704" s="213">
        <v>14218.25</v>
      </c>
      <c r="F704" s="280">
        <f t="shared" si="84"/>
        <v>96.671494037177553</v>
      </c>
      <c r="G704" s="280">
        <f t="shared" si="85"/>
        <v>98.056896551724137</v>
      </c>
      <c r="H704" s="409"/>
    </row>
    <row r="705" spans="1:11">
      <c r="A705" s="194">
        <v>329</v>
      </c>
      <c r="B705" s="259" t="s">
        <v>113</v>
      </c>
      <c r="C705" s="211">
        <f>SUM(C706)</f>
        <v>1289.78</v>
      </c>
      <c r="D705" s="211">
        <f>SUM(D706)</f>
        <v>1300</v>
      </c>
      <c r="E705" s="211">
        <f>SUM(E706)</f>
        <v>400</v>
      </c>
      <c r="F705" s="280">
        <f t="shared" si="84"/>
        <v>31.01304098373366</v>
      </c>
      <c r="G705" s="280">
        <f t="shared" si="85"/>
        <v>30.76923076923077</v>
      </c>
      <c r="H705" s="409"/>
    </row>
    <row r="706" spans="1:11">
      <c r="A706" s="282">
        <v>3299900</v>
      </c>
      <c r="B706" s="292" t="s">
        <v>391</v>
      </c>
      <c r="C706" s="213">
        <v>1289.78</v>
      </c>
      <c r="D706" s="213">
        <v>1300</v>
      </c>
      <c r="E706" s="213">
        <v>400</v>
      </c>
      <c r="F706" s="280">
        <f t="shared" si="84"/>
        <v>31.01304098373366</v>
      </c>
      <c r="G706" s="280">
        <f t="shared" si="85"/>
        <v>30.76923076923077</v>
      </c>
      <c r="H706" s="409"/>
    </row>
    <row r="707" spans="1:11">
      <c r="A707" s="142" t="s">
        <v>392</v>
      </c>
      <c r="B707" s="261"/>
      <c r="C707" s="178">
        <f>SUM(C708+C711)</f>
        <v>27000</v>
      </c>
      <c r="D707" s="178">
        <f>SUM(D708+D711)</f>
        <v>28600</v>
      </c>
      <c r="E707" s="178">
        <f>SUM(E708+E711)</f>
        <v>28600</v>
      </c>
      <c r="F707" s="280">
        <f t="shared" si="84"/>
        <v>105.92592592592594</v>
      </c>
      <c r="G707" s="280">
        <f t="shared" si="85"/>
        <v>100</v>
      </c>
      <c r="H707" s="409"/>
    </row>
    <row r="708" spans="1:11">
      <c r="A708" s="134" t="s">
        <v>393</v>
      </c>
      <c r="B708" s="260"/>
      <c r="C708" s="175">
        <f t="shared" ref="C708:E709" si="89">SUM(C709)</f>
        <v>0</v>
      </c>
      <c r="D708" s="175">
        <f t="shared" si="89"/>
        <v>0</v>
      </c>
      <c r="E708" s="175">
        <f t="shared" si="89"/>
        <v>0</v>
      </c>
      <c r="F708" s="280">
        <v>0</v>
      </c>
      <c r="G708" s="280">
        <v>0</v>
      </c>
      <c r="H708" s="409"/>
    </row>
    <row r="709" spans="1:11">
      <c r="A709" s="194">
        <v>323</v>
      </c>
      <c r="B709" s="259" t="s">
        <v>82</v>
      </c>
      <c r="C709" s="189">
        <f t="shared" si="89"/>
        <v>0</v>
      </c>
      <c r="D709" s="189">
        <f t="shared" si="89"/>
        <v>0</v>
      </c>
      <c r="E709" s="189">
        <f t="shared" si="89"/>
        <v>0</v>
      </c>
      <c r="F709" s="280">
        <v>0</v>
      </c>
      <c r="G709" s="280">
        <v>0</v>
      </c>
      <c r="H709" s="409"/>
    </row>
    <row r="710" spans="1:11">
      <c r="A710" s="141">
        <v>3233</v>
      </c>
      <c r="B710" s="225" t="s">
        <v>394</v>
      </c>
      <c r="C710" s="18">
        <v>0</v>
      </c>
      <c r="D710" s="18">
        <v>0</v>
      </c>
      <c r="E710" s="18">
        <v>0</v>
      </c>
      <c r="F710" s="280">
        <v>0</v>
      </c>
      <c r="G710" s="280">
        <v>0</v>
      </c>
      <c r="H710" s="409"/>
    </row>
    <row r="711" spans="1:11">
      <c r="A711" s="134" t="s">
        <v>395</v>
      </c>
      <c r="B711" s="260"/>
      <c r="C711" s="175">
        <f t="shared" ref="C711:E712" si="90">SUM(C712)</f>
        <v>27000</v>
      </c>
      <c r="D711" s="175">
        <f t="shared" si="90"/>
        <v>28600</v>
      </c>
      <c r="E711" s="175">
        <f t="shared" si="90"/>
        <v>28600</v>
      </c>
      <c r="F711" s="280">
        <f t="shared" si="84"/>
        <v>105.92592592592594</v>
      </c>
      <c r="G711" s="280">
        <f t="shared" si="85"/>
        <v>100</v>
      </c>
      <c r="H711" s="409"/>
    </row>
    <row r="712" spans="1:11">
      <c r="A712" s="194">
        <v>381</v>
      </c>
      <c r="B712" s="259" t="s">
        <v>114</v>
      </c>
      <c r="C712" s="189">
        <f t="shared" si="90"/>
        <v>27000</v>
      </c>
      <c r="D712" s="189">
        <f t="shared" si="90"/>
        <v>28600</v>
      </c>
      <c r="E712" s="189">
        <f t="shared" si="90"/>
        <v>28600</v>
      </c>
      <c r="F712" s="280">
        <f t="shared" si="84"/>
        <v>105.92592592592594</v>
      </c>
      <c r="G712" s="280">
        <f t="shared" si="85"/>
        <v>100</v>
      </c>
      <c r="H712" s="409"/>
    </row>
    <row r="713" spans="1:11">
      <c r="A713" s="282">
        <v>3811901</v>
      </c>
      <c r="B713" s="292" t="s">
        <v>396</v>
      </c>
      <c r="C713" s="213">
        <v>27000</v>
      </c>
      <c r="D713" s="213">
        <v>28600</v>
      </c>
      <c r="E713" s="213">
        <v>28600</v>
      </c>
      <c r="F713" s="280">
        <f t="shared" si="84"/>
        <v>105.92592592592594</v>
      </c>
      <c r="G713" s="280">
        <f t="shared" si="85"/>
        <v>100</v>
      </c>
      <c r="H713" s="409"/>
    </row>
    <row r="714" spans="1:11">
      <c r="A714" s="142" t="s">
        <v>397</v>
      </c>
      <c r="B714" s="261"/>
      <c r="C714" s="178">
        <f>SUM(C715)</f>
        <v>36078.22</v>
      </c>
      <c r="D714" s="178">
        <f t="shared" ref="D714:E716" si="91">SUM(D715)</f>
        <v>4400</v>
      </c>
      <c r="E714" s="178">
        <f t="shared" si="91"/>
        <v>4400</v>
      </c>
      <c r="F714" s="280">
        <f t="shared" si="84"/>
        <v>12.195723624946019</v>
      </c>
      <c r="G714" s="280">
        <f t="shared" si="85"/>
        <v>100</v>
      </c>
      <c r="H714" s="409"/>
    </row>
    <row r="715" spans="1:11">
      <c r="A715" s="134" t="s">
        <v>398</v>
      </c>
      <c r="B715" s="260"/>
      <c r="C715" s="175">
        <f>SUM(C716)</f>
        <v>36078.22</v>
      </c>
      <c r="D715" s="175">
        <f t="shared" si="91"/>
        <v>4400</v>
      </c>
      <c r="E715" s="175">
        <f t="shared" si="91"/>
        <v>4400</v>
      </c>
      <c r="F715" s="280">
        <f t="shared" si="84"/>
        <v>12.195723624946019</v>
      </c>
      <c r="G715" s="280">
        <f t="shared" si="85"/>
        <v>100</v>
      </c>
      <c r="H715" s="409"/>
    </row>
    <row r="716" spans="1:11">
      <c r="A716" s="194">
        <v>329</v>
      </c>
      <c r="B716" s="259" t="s">
        <v>90</v>
      </c>
      <c r="C716" s="189">
        <f>SUM(C717)</f>
        <v>36078.22</v>
      </c>
      <c r="D716" s="189">
        <f t="shared" si="91"/>
        <v>4400</v>
      </c>
      <c r="E716" s="189">
        <f t="shared" si="91"/>
        <v>4400</v>
      </c>
      <c r="F716" s="280">
        <f t="shared" si="84"/>
        <v>12.195723624946019</v>
      </c>
      <c r="G716" s="280">
        <f t="shared" ref="G716:G741" si="92">E716/D716*100</f>
        <v>100</v>
      </c>
      <c r="H716" s="409"/>
    </row>
    <row r="717" spans="1:11">
      <c r="A717" s="282">
        <v>3299901</v>
      </c>
      <c r="B717" s="292" t="s">
        <v>399</v>
      </c>
      <c r="C717" s="213">
        <v>36078.22</v>
      </c>
      <c r="D717" s="213">
        <v>4400</v>
      </c>
      <c r="E717" s="213">
        <v>4400</v>
      </c>
      <c r="F717" s="280">
        <f t="shared" si="84"/>
        <v>12.195723624946019</v>
      </c>
      <c r="G717" s="280">
        <f t="shared" si="92"/>
        <v>100</v>
      </c>
      <c r="H717" s="409"/>
    </row>
    <row r="718" spans="1:11">
      <c r="A718" s="142" t="s">
        <v>400</v>
      </c>
      <c r="B718" s="261"/>
      <c r="C718" s="178">
        <f>SUM(C719)</f>
        <v>5000</v>
      </c>
      <c r="D718" s="178">
        <f t="shared" ref="D718:E720" si="93">SUM(D719)</f>
        <v>7500</v>
      </c>
      <c r="E718" s="178">
        <f t="shared" si="93"/>
        <v>7500</v>
      </c>
      <c r="F718" s="280">
        <f t="shared" si="84"/>
        <v>150</v>
      </c>
      <c r="G718" s="280">
        <f t="shared" si="92"/>
        <v>100</v>
      </c>
      <c r="H718" s="409"/>
    </row>
    <row r="719" spans="1:11">
      <c r="A719" s="134" t="s">
        <v>401</v>
      </c>
      <c r="B719" s="260"/>
      <c r="C719" s="175">
        <f>SUM(C720)</f>
        <v>5000</v>
      </c>
      <c r="D719" s="175">
        <f t="shared" si="93"/>
        <v>7500</v>
      </c>
      <c r="E719" s="175">
        <f t="shared" si="93"/>
        <v>7500</v>
      </c>
      <c r="F719" s="280">
        <f t="shared" si="84"/>
        <v>150</v>
      </c>
      <c r="G719" s="280">
        <f t="shared" si="92"/>
        <v>100</v>
      </c>
      <c r="H719" s="409"/>
      <c r="K719" s="326"/>
    </row>
    <row r="720" spans="1:11">
      <c r="A720" s="194">
        <v>329</v>
      </c>
      <c r="B720" s="259" t="s">
        <v>90</v>
      </c>
      <c r="C720" s="189">
        <f>SUM(C721)</f>
        <v>5000</v>
      </c>
      <c r="D720" s="189">
        <f t="shared" si="93"/>
        <v>7500</v>
      </c>
      <c r="E720" s="189">
        <f t="shared" si="93"/>
        <v>7500</v>
      </c>
      <c r="F720" s="280">
        <f t="shared" si="84"/>
        <v>150</v>
      </c>
      <c r="G720" s="280">
        <f t="shared" si="92"/>
        <v>100</v>
      </c>
      <c r="H720" s="409"/>
    </row>
    <row r="721" spans="1:8">
      <c r="A721" s="282">
        <v>3299915</v>
      </c>
      <c r="B721" s="292" t="s">
        <v>402</v>
      </c>
      <c r="C721" s="213">
        <v>5000</v>
      </c>
      <c r="D721" s="213">
        <v>7500</v>
      </c>
      <c r="E721" s="213">
        <v>7500</v>
      </c>
      <c r="F721" s="280">
        <f t="shared" ref="F721:F739" si="94">E721/C721*100</f>
        <v>150</v>
      </c>
      <c r="G721" s="280">
        <f t="shared" si="92"/>
        <v>100</v>
      </c>
      <c r="H721" s="409"/>
    </row>
    <row r="722" spans="1:8">
      <c r="A722" s="142" t="s">
        <v>403</v>
      </c>
      <c r="B722" s="261"/>
      <c r="C722" s="178">
        <f>SUM(C723+C736)</f>
        <v>83200.329999999987</v>
      </c>
      <c r="D722" s="178">
        <f>SUM(D723+D736)</f>
        <v>375470</v>
      </c>
      <c r="E722" s="178">
        <f>SUM(E723+E736)</f>
        <v>372100.44</v>
      </c>
      <c r="F722" s="280">
        <f t="shared" si="94"/>
        <v>447.2343318830587</v>
      </c>
      <c r="G722" s="280">
        <f t="shared" si="92"/>
        <v>99.10257543878339</v>
      </c>
      <c r="H722" s="409"/>
    </row>
    <row r="723" spans="1:8">
      <c r="A723" s="134" t="s">
        <v>404</v>
      </c>
      <c r="B723" s="260"/>
      <c r="C723" s="175">
        <f>SUM(C724+C730+C734)</f>
        <v>36826.99</v>
      </c>
      <c r="D723" s="175">
        <f>SUM(D724+D730+D734)</f>
        <v>43100</v>
      </c>
      <c r="E723" s="175">
        <f>SUM(E724+E730+E734)</f>
        <v>39787.939999999995</v>
      </c>
      <c r="F723" s="280">
        <f t="shared" si="94"/>
        <v>108.0401629348475</v>
      </c>
      <c r="G723" s="280">
        <f t="shared" si="92"/>
        <v>92.315406032482585</v>
      </c>
      <c r="H723" s="409"/>
    </row>
    <row r="724" spans="1:8">
      <c r="A724" s="194">
        <v>322</v>
      </c>
      <c r="B724" s="259" t="s">
        <v>77</v>
      </c>
      <c r="C724" s="189">
        <f>SUM(C725:C729)</f>
        <v>29027.89</v>
      </c>
      <c r="D724" s="189">
        <f>SUM(D725:D729)</f>
        <v>36200</v>
      </c>
      <c r="E724" s="189">
        <f>SUM(E725:E729)</f>
        <v>33169.58</v>
      </c>
      <c r="F724" s="280">
        <f t="shared" si="94"/>
        <v>114.26796780613404</v>
      </c>
      <c r="G724" s="280">
        <f t="shared" si="92"/>
        <v>91.628674033149167</v>
      </c>
      <c r="H724" s="409"/>
    </row>
    <row r="725" spans="1:8">
      <c r="A725" s="141">
        <v>3223102</v>
      </c>
      <c r="B725" s="225" t="s">
        <v>405</v>
      </c>
      <c r="C725" s="18">
        <v>12973.15</v>
      </c>
      <c r="D725" s="18">
        <v>10500</v>
      </c>
      <c r="E725" s="213">
        <v>8986.2000000000007</v>
      </c>
      <c r="F725" s="280">
        <f t="shared" si="94"/>
        <v>69.267679784786267</v>
      </c>
      <c r="G725" s="280">
        <f t="shared" si="92"/>
        <v>85.582857142857151</v>
      </c>
      <c r="H725" s="409"/>
    </row>
    <row r="726" spans="1:8">
      <c r="A726" s="141">
        <v>3223302</v>
      </c>
      <c r="B726" s="225" t="s">
        <v>406</v>
      </c>
      <c r="C726" s="18">
        <v>4051.54</v>
      </c>
      <c r="D726" s="18">
        <v>4500</v>
      </c>
      <c r="E726" s="213">
        <v>3899.99</v>
      </c>
      <c r="F726" s="280">
        <f t="shared" si="94"/>
        <v>96.259447025081812</v>
      </c>
      <c r="G726" s="280">
        <f t="shared" si="92"/>
        <v>86.666444444444437</v>
      </c>
      <c r="H726" s="409"/>
    </row>
    <row r="727" spans="1:8">
      <c r="A727" s="141">
        <v>32248</v>
      </c>
      <c r="B727" s="225" t="s">
        <v>407</v>
      </c>
      <c r="C727" s="18">
        <v>938.2</v>
      </c>
      <c r="D727" s="18">
        <v>2500</v>
      </c>
      <c r="E727" s="213">
        <v>2344.89</v>
      </c>
      <c r="F727" s="280">
        <f t="shared" si="94"/>
        <v>249.93498188019609</v>
      </c>
      <c r="G727" s="280">
        <f t="shared" si="92"/>
        <v>93.795599999999993</v>
      </c>
      <c r="H727" s="409"/>
    </row>
    <row r="728" spans="1:8">
      <c r="A728" s="141">
        <v>322411</v>
      </c>
      <c r="B728" s="332" t="s">
        <v>480</v>
      </c>
      <c r="C728" s="18">
        <v>3092.5</v>
      </c>
      <c r="D728" s="18">
        <v>3000</v>
      </c>
      <c r="E728" s="213">
        <v>2702.44</v>
      </c>
      <c r="F728" s="280">
        <f t="shared" si="94"/>
        <v>87.386903799514954</v>
      </c>
      <c r="G728" s="280">
        <f t="shared" si="92"/>
        <v>90.081333333333333</v>
      </c>
      <c r="H728" s="409"/>
    </row>
    <row r="729" spans="1:8">
      <c r="A729" s="141">
        <v>3225</v>
      </c>
      <c r="B729" s="225" t="s">
        <v>408</v>
      </c>
      <c r="C729" s="18">
        <v>7972.5</v>
      </c>
      <c r="D729" s="18">
        <v>15700</v>
      </c>
      <c r="E729" s="213">
        <v>15236.06</v>
      </c>
      <c r="F729" s="280">
        <f t="shared" si="94"/>
        <v>191.10768265914081</v>
      </c>
      <c r="G729" s="280">
        <f t="shared" si="92"/>
        <v>97.044968152866247</v>
      </c>
      <c r="H729" s="409"/>
    </row>
    <row r="730" spans="1:8">
      <c r="A730" s="194">
        <v>323</v>
      </c>
      <c r="B730" s="259" t="s">
        <v>82</v>
      </c>
      <c r="C730" s="189">
        <f t="shared" ref="C730:D730" si="95">SUM(C731:C733)</f>
        <v>3571.75</v>
      </c>
      <c r="D730" s="189">
        <f t="shared" si="95"/>
        <v>6600</v>
      </c>
      <c r="E730" s="189">
        <f>SUM(E731:E733)</f>
        <v>6336.23</v>
      </c>
      <c r="F730" s="280">
        <f t="shared" si="94"/>
        <v>177.39847413732764</v>
      </c>
      <c r="G730" s="280">
        <f t="shared" si="92"/>
        <v>96.003484848484845</v>
      </c>
      <c r="H730" s="409"/>
    </row>
    <row r="731" spans="1:8">
      <c r="A731" s="141">
        <v>3234101</v>
      </c>
      <c r="B731" s="225" t="s">
        <v>409</v>
      </c>
      <c r="C731" s="18">
        <v>3571.75</v>
      </c>
      <c r="D731" s="18">
        <v>1050</v>
      </c>
      <c r="E731" s="213">
        <v>1042.23</v>
      </c>
      <c r="F731" s="280">
        <f t="shared" si="94"/>
        <v>29.179813816756493</v>
      </c>
      <c r="G731" s="280">
        <f t="shared" si="92"/>
        <v>99.26</v>
      </c>
      <c r="H731" s="409"/>
    </row>
    <row r="732" spans="1:8">
      <c r="A732" s="141">
        <v>3232100</v>
      </c>
      <c r="B732" s="225" t="s">
        <v>410</v>
      </c>
      <c r="C732" s="18">
        <v>0</v>
      </c>
      <c r="D732" s="18">
        <v>3550</v>
      </c>
      <c r="E732" s="213">
        <v>3700</v>
      </c>
      <c r="F732" s="280">
        <v>0</v>
      </c>
      <c r="G732" s="280">
        <f t="shared" si="92"/>
        <v>104.22535211267605</v>
      </c>
      <c r="H732" s="409"/>
    </row>
    <row r="733" spans="1:8">
      <c r="A733" s="141">
        <v>32395</v>
      </c>
      <c r="B733" s="225" t="s">
        <v>697</v>
      </c>
      <c r="C733" s="18"/>
      <c r="D733" s="18">
        <v>2000</v>
      </c>
      <c r="E733" s="213">
        <v>1594</v>
      </c>
      <c r="F733" s="280">
        <v>0</v>
      </c>
      <c r="G733" s="280">
        <f t="shared" si="92"/>
        <v>79.7</v>
      </c>
      <c r="H733" s="409"/>
    </row>
    <row r="734" spans="1:8">
      <c r="A734" s="194">
        <v>329</v>
      </c>
      <c r="B734" s="259" t="s">
        <v>90</v>
      </c>
      <c r="C734" s="189">
        <f>SUM(C735)</f>
        <v>4227.3500000000004</v>
      </c>
      <c r="D734" s="189">
        <f>SUM(D735)</f>
        <v>300</v>
      </c>
      <c r="E734" s="189">
        <f>SUM(E735)</f>
        <v>282.13</v>
      </c>
      <c r="F734" s="280">
        <f t="shared" si="94"/>
        <v>6.6739210143470489</v>
      </c>
      <c r="G734" s="280">
        <f t="shared" si="92"/>
        <v>94.043333333333337</v>
      </c>
      <c r="H734" s="409"/>
    </row>
    <row r="735" spans="1:8">
      <c r="A735" s="205">
        <v>3299900</v>
      </c>
      <c r="B735" s="292" t="s">
        <v>503</v>
      </c>
      <c r="C735" s="18">
        <v>4227.3500000000004</v>
      </c>
      <c r="D735" s="18">
        <v>300</v>
      </c>
      <c r="E735" s="213">
        <v>282.13</v>
      </c>
      <c r="F735" s="280">
        <f t="shared" si="94"/>
        <v>6.6739210143470489</v>
      </c>
      <c r="G735" s="280">
        <f t="shared" si="92"/>
        <v>94.043333333333337</v>
      </c>
      <c r="H735" s="409"/>
    </row>
    <row r="736" spans="1:8">
      <c r="A736" s="132" t="s">
        <v>411</v>
      </c>
      <c r="B736" s="260"/>
      <c r="C736" s="175">
        <f>SUM(C737+C742+C745)</f>
        <v>46373.34</v>
      </c>
      <c r="D736" s="175">
        <f>SUM(D737+D742+D745)</f>
        <v>332370</v>
      </c>
      <c r="E736" s="175">
        <f>SUM(E737+E742+E745)</f>
        <v>332312.5</v>
      </c>
      <c r="F736" s="280">
        <f t="shared" si="94"/>
        <v>716.6024702986673</v>
      </c>
      <c r="G736" s="280">
        <f t="shared" si="92"/>
        <v>99.982700003008702</v>
      </c>
      <c r="H736" s="409"/>
    </row>
    <row r="737" spans="1:8">
      <c r="A737" s="194">
        <v>421</v>
      </c>
      <c r="B737" s="259" t="s">
        <v>142</v>
      </c>
      <c r="C737" s="189">
        <f t="shared" ref="C737:D737" si="96">SUM(C738:C741)</f>
        <v>46373.34</v>
      </c>
      <c r="D737" s="189">
        <f t="shared" si="96"/>
        <v>332370</v>
      </c>
      <c r="E737" s="189">
        <f>SUM(E738:E741)</f>
        <v>332312.5</v>
      </c>
      <c r="F737" s="280">
        <f t="shared" si="94"/>
        <v>716.6024702986673</v>
      </c>
      <c r="G737" s="280">
        <f t="shared" si="92"/>
        <v>99.982700003008702</v>
      </c>
      <c r="H737" s="409"/>
    </row>
    <row r="738" spans="1:8">
      <c r="A738" s="282">
        <v>4214901</v>
      </c>
      <c r="B738" s="292" t="s">
        <v>642</v>
      </c>
      <c r="C738" s="213">
        <v>30385.84</v>
      </c>
      <c r="D738" s="213">
        <v>10500</v>
      </c>
      <c r="E738" s="213">
        <v>10500</v>
      </c>
      <c r="F738" s="280">
        <f t="shared" si="94"/>
        <v>34.555569304649794</v>
      </c>
      <c r="G738" s="280">
        <f t="shared" si="92"/>
        <v>100</v>
      </c>
      <c r="H738" s="409"/>
    </row>
    <row r="739" spans="1:8">
      <c r="A739" s="282">
        <v>4214902</v>
      </c>
      <c r="B739" s="292" t="s">
        <v>145</v>
      </c>
      <c r="C739" s="213">
        <v>15987.5</v>
      </c>
      <c r="D739" s="213">
        <v>0</v>
      </c>
      <c r="E739" s="213">
        <v>0</v>
      </c>
      <c r="F739" s="280">
        <f t="shared" si="94"/>
        <v>0</v>
      </c>
      <c r="G739" s="280">
        <v>0</v>
      </c>
      <c r="H739" s="409"/>
    </row>
    <row r="740" spans="1:8">
      <c r="A740" s="282">
        <v>4214908</v>
      </c>
      <c r="B740" s="292" t="s">
        <v>146</v>
      </c>
      <c r="C740" s="213">
        <v>0</v>
      </c>
      <c r="D740" s="213">
        <v>310000</v>
      </c>
      <c r="E740" s="213">
        <v>309937.5</v>
      </c>
      <c r="F740" s="280">
        <v>0</v>
      </c>
      <c r="G740" s="280">
        <f t="shared" si="92"/>
        <v>99.979838709677409</v>
      </c>
      <c r="H740" s="409"/>
    </row>
    <row r="741" spans="1:8">
      <c r="A741" s="282">
        <v>4214909</v>
      </c>
      <c r="B741" s="292" t="s">
        <v>689</v>
      </c>
      <c r="C741" s="213"/>
      <c r="D741" s="213">
        <v>11870</v>
      </c>
      <c r="E741" s="213">
        <v>11875</v>
      </c>
      <c r="F741" s="280">
        <v>0</v>
      </c>
      <c r="G741" s="280">
        <f t="shared" si="92"/>
        <v>100.04212299915753</v>
      </c>
      <c r="H741" s="409"/>
    </row>
    <row r="742" spans="1:8">
      <c r="A742" s="194">
        <v>422</v>
      </c>
      <c r="B742" s="259" t="s">
        <v>481</v>
      </c>
      <c r="C742" s="189">
        <f>SUM(C743:C745)</f>
        <v>0</v>
      </c>
      <c r="D742" s="189">
        <f>SUM(D743:D745)</f>
        <v>0</v>
      </c>
      <c r="E742" s="189">
        <f>SUM(E743:E745)</f>
        <v>0</v>
      </c>
      <c r="F742" s="280">
        <v>0</v>
      </c>
      <c r="G742" s="280">
        <v>0</v>
      </c>
      <c r="H742" s="409"/>
    </row>
    <row r="743" spans="1:8">
      <c r="A743" s="282">
        <v>42273</v>
      </c>
      <c r="B743" s="292" t="s">
        <v>374</v>
      </c>
      <c r="C743" s="213">
        <v>0</v>
      </c>
      <c r="D743" s="213">
        <v>0</v>
      </c>
      <c r="E743" s="213">
        <v>0</v>
      </c>
      <c r="F743" s="280">
        <v>0</v>
      </c>
      <c r="G743" s="280">
        <v>0</v>
      </c>
      <c r="H743" s="409"/>
    </row>
    <row r="744" spans="1:8">
      <c r="A744" s="282">
        <v>42231</v>
      </c>
      <c r="B744" s="292" t="s">
        <v>562</v>
      </c>
      <c r="C744" s="213">
        <v>0</v>
      </c>
      <c r="D744" s="213">
        <v>0</v>
      </c>
      <c r="E744" s="213">
        <v>0</v>
      </c>
      <c r="F744" s="280">
        <v>0</v>
      </c>
      <c r="G744" s="280">
        <v>0</v>
      </c>
      <c r="H744" s="409"/>
    </row>
    <row r="745" spans="1:8">
      <c r="A745" s="283">
        <v>451</v>
      </c>
      <c r="B745" s="293" t="s">
        <v>412</v>
      </c>
      <c r="C745" s="211">
        <f>SUM(C746)</f>
        <v>0</v>
      </c>
      <c r="D745" s="211">
        <f>SUM(D746)</f>
        <v>0</v>
      </c>
      <c r="E745" s="211">
        <f>SUM(E746)</f>
        <v>0</v>
      </c>
      <c r="F745" s="280">
        <v>0</v>
      </c>
      <c r="G745" s="280">
        <v>0</v>
      </c>
      <c r="H745" s="409"/>
    </row>
    <row r="746" spans="1:8">
      <c r="A746" s="284" t="s">
        <v>413</v>
      </c>
      <c r="B746" s="292" t="s">
        <v>414</v>
      </c>
      <c r="C746" s="285">
        <v>0</v>
      </c>
      <c r="D746" s="213">
        <v>0</v>
      </c>
      <c r="E746" s="285">
        <v>0</v>
      </c>
      <c r="F746" s="280">
        <v>0</v>
      </c>
      <c r="G746" s="280">
        <v>0</v>
      </c>
      <c r="H746" s="409"/>
    </row>
    <row r="747" spans="1:8">
      <c r="A747" s="481" t="s">
        <v>415</v>
      </c>
      <c r="B747" s="482"/>
      <c r="C747" s="482"/>
      <c r="D747" s="482"/>
      <c r="E747" s="482"/>
      <c r="F747" s="482"/>
      <c r="G747" s="482"/>
      <c r="H747" s="411"/>
    </row>
    <row r="748" spans="1:8">
      <c r="A748" s="487" t="s">
        <v>710</v>
      </c>
      <c r="B748" s="488"/>
      <c r="C748" s="488"/>
      <c r="D748" s="488"/>
      <c r="E748" s="488"/>
      <c r="F748" s="488"/>
      <c r="G748" s="488"/>
      <c r="H748" s="412"/>
    </row>
    <row r="749" spans="1:8">
      <c r="A749" s="262" t="s">
        <v>511</v>
      </c>
      <c r="B749" s="6"/>
      <c r="C749" s="6"/>
      <c r="D749" s="6"/>
      <c r="E749" s="6"/>
      <c r="F749" s="352"/>
      <c r="G749" s="352"/>
      <c r="H749" s="352"/>
    </row>
    <row r="750" spans="1:8">
      <c r="A750" s="262"/>
      <c r="B750" s="6"/>
      <c r="C750" s="6"/>
      <c r="D750" s="6"/>
      <c r="E750" s="6"/>
      <c r="F750" s="352"/>
      <c r="G750" s="352"/>
      <c r="H750" s="352"/>
    </row>
    <row r="751" spans="1:8">
      <c r="A751" s="264" t="s">
        <v>416</v>
      </c>
      <c r="B751" s="402"/>
      <c r="C751" s="294">
        <v>481</v>
      </c>
      <c r="D751" s="6"/>
      <c r="E751" s="6"/>
      <c r="F751" s="352"/>
      <c r="G751" s="352"/>
      <c r="H751" s="352"/>
    </row>
    <row r="752" spans="1:8">
      <c r="A752" s="262"/>
      <c r="B752" s="265" t="s">
        <v>417</v>
      </c>
      <c r="C752" s="263">
        <f>SUM(C751:C751)</f>
        <v>481</v>
      </c>
      <c r="D752" s="6"/>
      <c r="E752" s="6"/>
      <c r="F752" s="352"/>
      <c r="G752" s="352"/>
      <c r="H752" s="352"/>
    </row>
    <row r="753" spans="1:8">
      <c r="A753" s="262"/>
      <c r="B753" s="6"/>
      <c r="C753" s="263"/>
      <c r="D753" s="6"/>
      <c r="E753" s="6"/>
      <c r="F753" s="352"/>
      <c r="G753" s="352"/>
      <c r="H753" s="352"/>
    </row>
    <row r="754" spans="1:8">
      <c r="A754" s="262" t="s">
        <v>418</v>
      </c>
      <c r="B754" s="6"/>
      <c r="C754" s="263"/>
      <c r="D754" s="6"/>
      <c r="E754" s="6"/>
      <c r="F754" s="352"/>
      <c r="G754" s="352"/>
      <c r="H754" s="352"/>
    </row>
    <row r="755" spans="1:8">
      <c r="A755" s="262" t="s">
        <v>419</v>
      </c>
      <c r="B755" s="6"/>
      <c r="C755" s="263">
        <v>6655</v>
      </c>
      <c r="D755" s="6"/>
      <c r="E755" s="6"/>
      <c r="F755" s="352"/>
      <c r="G755" s="352"/>
      <c r="H755" s="352"/>
    </row>
    <row r="756" spans="1:8">
      <c r="A756" s="264" t="s">
        <v>724</v>
      </c>
      <c r="B756" s="6"/>
      <c r="C756" s="263">
        <v>162625</v>
      </c>
      <c r="D756" s="6"/>
      <c r="E756" s="6"/>
      <c r="F756" s="352"/>
      <c r="G756" s="352"/>
      <c r="H756" s="352"/>
    </row>
    <row r="757" spans="1:8">
      <c r="A757" s="264" t="s">
        <v>711</v>
      </c>
      <c r="B757" s="402"/>
      <c r="C757" s="294">
        <v>142606</v>
      </c>
      <c r="D757" s="6"/>
      <c r="E757" s="6"/>
      <c r="F757" s="352"/>
      <c r="G757" s="352"/>
      <c r="H757" s="352"/>
    </row>
    <row r="758" spans="1:8">
      <c r="A758" s="262"/>
      <c r="B758" s="265" t="s">
        <v>417</v>
      </c>
      <c r="C758" s="263">
        <f>SUM(C755:C757)</f>
        <v>311886</v>
      </c>
      <c r="D758" s="6"/>
      <c r="E758" s="6"/>
      <c r="F758" s="352"/>
      <c r="G758" s="352"/>
      <c r="H758" s="352"/>
    </row>
    <row r="759" spans="1:8">
      <c r="A759" s="262"/>
      <c r="B759" s="265"/>
      <c r="C759" s="263"/>
      <c r="D759" s="6"/>
      <c r="E759" s="6"/>
      <c r="F759" s="352"/>
      <c r="G759" s="352"/>
      <c r="H759" s="352"/>
    </row>
    <row r="760" spans="1:8">
      <c r="A760" s="489" t="s">
        <v>420</v>
      </c>
      <c r="B760" s="480"/>
      <c r="C760" s="480"/>
      <c r="D760" s="480"/>
      <c r="E760" s="480"/>
      <c r="F760" s="480"/>
      <c r="G760" s="480"/>
      <c r="H760" s="413"/>
    </row>
    <row r="761" spans="1:8">
      <c r="A761" s="262" t="s">
        <v>655</v>
      </c>
      <c r="B761" s="6"/>
      <c r="C761" s="263">
        <f>C782</f>
        <v>678198.46</v>
      </c>
      <c r="D761" s="6" t="s">
        <v>604</v>
      </c>
      <c r="E761" s="6"/>
      <c r="F761" s="352"/>
      <c r="G761" s="352"/>
      <c r="H761" s="352"/>
    </row>
    <row r="762" spans="1:8">
      <c r="A762" s="262" t="s">
        <v>421</v>
      </c>
      <c r="B762" s="6"/>
      <c r="C762" s="263">
        <v>291.68</v>
      </c>
      <c r="D762" s="6"/>
      <c r="E762" s="6"/>
      <c r="F762" s="352"/>
      <c r="G762" s="352"/>
      <c r="H762" s="352"/>
    </row>
    <row r="763" spans="1:8">
      <c r="A763" s="262" t="s">
        <v>422</v>
      </c>
      <c r="B763" s="6"/>
      <c r="C763" s="263">
        <v>13.34</v>
      </c>
      <c r="D763" s="6"/>
      <c r="E763" s="6"/>
      <c r="F763" s="352"/>
      <c r="G763" s="352"/>
      <c r="H763" s="352"/>
    </row>
    <row r="764" spans="1:8">
      <c r="A764" s="262" t="s">
        <v>712</v>
      </c>
      <c r="B764" s="6"/>
      <c r="C764" s="263">
        <v>151.5</v>
      </c>
      <c r="D764" s="6"/>
      <c r="E764" s="6"/>
      <c r="F764" s="352"/>
      <c r="G764" s="352"/>
      <c r="H764" s="352"/>
    </row>
    <row r="765" spans="1:8">
      <c r="A765" s="262" t="s">
        <v>423</v>
      </c>
      <c r="B765" s="6"/>
      <c r="C765" s="263">
        <v>177.39</v>
      </c>
      <c r="D765" s="6"/>
      <c r="E765" s="6"/>
      <c r="F765" s="352"/>
      <c r="G765" s="352"/>
      <c r="H765" s="352"/>
    </row>
    <row r="766" spans="1:8">
      <c r="A766" s="262" t="s">
        <v>424</v>
      </c>
      <c r="B766" s="6"/>
      <c r="C766" s="263">
        <v>5487.92</v>
      </c>
      <c r="D766" s="6"/>
      <c r="E766" s="6"/>
      <c r="F766" s="352"/>
      <c r="G766" s="352"/>
      <c r="H766" s="352"/>
    </row>
    <row r="767" spans="1:8">
      <c r="A767" s="262" t="s">
        <v>425</v>
      </c>
      <c r="B767" s="6"/>
      <c r="C767" s="263">
        <v>118465.77</v>
      </c>
      <c r="D767" s="6"/>
      <c r="E767" s="6"/>
      <c r="F767" s="352"/>
      <c r="G767" s="352"/>
      <c r="H767" s="352"/>
    </row>
    <row r="768" spans="1:8">
      <c r="A768" s="262" t="s">
        <v>426</v>
      </c>
      <c r="B768" s="6"/>
      <c r="C768" s="263">
        <v>7384.38</v>
      </c>
      <c r="D768" s="6"/>
      <c r="E768" s="6"/>
      <c r="F768" s="352"/>
      <c r="G768" s="352"/>
      <c r="H768" s="352"/>
    </row>
    <row r="769" spans="1:8">
      <c r="A769" s="262" t="s">
        <v>427</v>
      </c>
      <c r="B769" s="6"/>
      <c r="C769" s="263">
        <v>35.119999999999997</v>
      </c>
      <c r="D769" s="6"/>
      <c r="E769" s="6"/>
      <c r="F769" s="352"/>
      <c r="G769" s="352"/>
      <c r="H769" s="352"/>
    </row>
    <row r="770" spans="1:8">
      <c r="A770" s="262" t="s">
        <v>428</v>
      </c>
      <c r="B770" s="6"/>
      <c r="C770" s="263">
        <v>4880.7</v>
      </c>
      <c r="D770" s="6"/>
      <c r="E770" s="6"/>
      <c r="F770" s="352"/>
      <c r="G770" s="352"/>
      <c r="H770" s="352"/>
    </row>
    <row r="771" spans="1:8">
      <c r="A771" s="262" t="s">
        <v>429</v>
      </c>
      <c r="B771" s="6"/>
      <c r="C771" s="263">
        <v>16740.099999999999</v>
      </c>
      <c r="D771" s="6"/>
      <c r="E771" s="6"/>
      <c r="F771" s="352"/>
      <c r="G771" s="352"/>
      <c r="H771" s="352"/>
    </row>
    <row r="772" spans="1:8">
      <c r="A772" s="262" t="s">
        <v>512</v>
      </c>
      <c r="B772" s="6"/>
      <c r="C772" s="263">
        <v>1020</v>
      </c>
      <c r="D772" s="6"/>
      <c r="E772" s="6"/>
      <c r="F772" s="352"/>
      <c r="G772" s="352"/>
      <c r="H772" s="352"/>
    </row>
    <row r="773" spans="1:8">
      <c r="A773" s="262" t="s">
        <v>713</v>
      </c>
      <c r="B773" s="6"/>
      <c r="C773" s="263">
        <v>286.2</v>
      </c>
      <c r="D773" s="6"/>
      <c r="E773" s="6"/>
      <c r="F773" s="352"/>
      <c r="G773" s="352"/>
      <c r="H773" s="352"/>
    </row>
    <row r="774" spans="1:8">
      <c r="A774" s="262" t="s">
        <v>430</v>
      </c>
      <c r="B774" s="6"/>
      <c r="C774" s="263">
        <v>15148.45</v>
      </c>
      <c r="D774" s="6"/>
      <c r="E774" s="6"/>
      <c r="F774" s="352"/>
      <c r="G774" s="352"/>
      <c r="H774" s="352"/>
    </row>
    <row r="775" spans="1:8">
      <c r="A775" s="262" t="s">
        <v>431</v>
      </c>
      <c r="B775" s="6"/>
      <c r="C775" s="263">
        <v>6674.6</v>
      </c>
      <c r="D775" s="6"/>
      <c r="E775" s="6"/>
      <c r="F775" s="352"/>
      <c r="G775" s="352"/>
      <c r="H775" s="352"/>
    </row>
    <row r="776" spans="1:8">
      <c r="A776" s="262" t="s">
        <v>432</v>
      </c>
      <c r="B776" s="6"/>
      <c r="C776" s="263">
        <v>29977.68</v>
      </c>
      <c r="D776" s="6"/>
      <c r="E776" s="6"/>
      <c r="F776" s="352"/>
      <c r="G776" s="352"/>
      <c r="H776" s="352"/>
    </row>
    <row r="777" spans="1:8">
      <c r="A777" s="262" t="s">
        <v>433</v>
      </c>
      <c r="B777" s="6"/>
      <c r="C777" s="263">
        <v>36670.129999999997</v>
      </c>
      <c r="D777" s="6"/>
      <c r="E777" s="6"/>
      <c r="F777" s="352"/>
      <c r="G777" s="352"/>
      <c r="H777" s="352"/>
    </row>
    <row r="778" spans="1:8">
      <c r="A778" s="262" t="s">
        <v>434</v>
      </c>
      <c r="B778" s="6"/>
      <c r="C778" s="263">
        <v>2055.92</v>
      </c>
      <c r="D778" s="6"/>
      <c r="E778" s="6"/>
      <c r="F778" s="352"/>
      <c r="G778" s="352"/>
      <c r="H778" s="352"/>
    </row>
    <row r="779" spans="1:8">
      <c r="A779" s="262" t="s">
        <v>435</v>
      </c>
      <c r="B779" s="6"/>
      <c r="C779" s="263">
        <v>279029.90000000002</v>
      </c>
      <c r="D779" s="6"/>
      <c r="E779" s="6"/>
      <c r="F779" s="352"/>
      <c r="G779" s="352"/>
      <c r="H779" s="352"/>
    </row>
    <row r="780" spans="1:8">
      <c r="A780" s="262" t="s">
        <v>436</v>
      </c>
      <c r="B780" s="6"/>
      <c r="C780" s="263">
        <v>3600</v>
      </c>
      <c r="D780" s="6"/>
      <c r="E780" s="6"/>
      <c r="F780" s="352"/>
      <c r="G780" s="352"/>
      <c r="H780" s="352"/>
    </row>
    <row r="781" spans="1:8">
      <c r="A781" s="264" t="s">
        <v>437</v>
      </c>
      <c r="B781" s="402"/>
      <c r="C781" s="294">
        <v>150107.68</v>
      </c>
      <c r="D781" s="6"/>
      <c r="E781" s="6"/>
      <c r="F781" s="352"/>
      <c r="G781" s="352"/>
      <c r="H781" s="352"/>
    </row>
    <row r="782" spans="1:8">
      <c r="A782" s="262"/>
      <c r="B782" s="265" t="s">
        <v>417</v>
      </c>
      <c r="C782" s="263">
        <f>SUM(C762:C781)</f>
        <v>678198.46</v>
      </c>
      <c r="D782" s="6"/>
      <c r="E782" s="6"/>
      <c r="F782" s="352"/>
      <c r="G782" s="352"/>
      <c r="H782" s="352"/>
    </row>
    <row r="783" spans="1:8">
      <c r="A783" s="262"/>
      <c r="B783" s="6"/>
      <c r="C783" s="266"/>
      <c r="D783" s="6"/>
      <c r="E783" s="6"/>
      <c r="F783" s="352"/>
      <c r="G783" s="352"/>
      <c r="H783" s="352"/>
    </row>
    <row r="784" spans="1:8">
      <c r="A784" s="489" t="s">
        <v>438</v>
      </c>
      <c r="B784" s="480"/>
      <c r="C784" s="480"/>
      <c r="D784" s="480"/>
      <c r="E784" s="480"/>
      <c r="F784" s="480"/>
      <c r="G784" s="480"/>
      <c r="H784" s="413"/>
    </row>
    <row r="785" spans="1:9" ht="15.75" customHeight="1">
      <c r="A785" s="262" t="s">
        <v>714</v>
      </c>
      <c r="B785" s="6"/>
      <c r="C785" s="6"/>
      <c r="D785" s="6"/>
      <c r="E785" s="6"/>
      <c r="F785" s="352"/>
      <c r="G785" s="352"/>
      <c r="H785" s="352"/>
    </row>
    <row r="786" spans="1:9">
      <c r="A786" s="262"/>
      <c r="B786" s="6"/>
      <c r="C786" s="6"/>
      <c r="D786" s="6"/>
      <c r="E786" s="6"/>
      <c r="F786" s="352"/>
      <c r="G786" s="352"/>
      <c r="H786" s="352"/>
    </row>
    <row r="787" spans="1:9">
      <c r="A787" s="489" t="s">
        <v>439</v>
      </c>
      <c r="B787" s="480"/>
      <c r="C787" s="480"/>
      <c r="D787" s="480"/>
      <c r="E787" s="480"/>
      <c r="F787" s="480"/>
      <c r="G787" s="480"/>
      <c r="H787" s="413"/>
    </row>
    <row r="788" spans="1:9">
      <c r="A788" s="262" t="s">
        <v>723</v>
      </c>
      <c r="B788" s="6"/>
      <c r="C788" s="6"/>
      <c r="D788" s="6"/>
      <c r="E788" s="6"/>
      <c r="F788" s="352"/>
      <c r="G788" s="352"/>
      <c r="H788" s="352"/>
    </row>
    <row r="789" spans="1:9">
      <c r="A789" s="480" t="s">
        <v>440</v>
      </c>
      <c r="B789" s="480"/>
      <c r="C789" s="480"/>
      <c r="D789" s="480"/>
      <c r="E789" s="480"/>
      <c r="F789" s="480"/>
      <c r="G789" s="480"/>
      <c r="H789" s="413"/>
    </row>
    <row r="790" spans="1:9">
      <c r="A790" s="6" t="s">
        <v>715</v>
      </c>
      <c r="B790" s="6"/>
      <c r="C790" s="6"/>
      <c r="D790" s="6"/>
      <c r="E790" s="6"/>
      <c r="F790" s="352"/>
      <c r="G790" s="352"/>
      <c r="H790" s="352"/>
    </row>
    <row r="791" spans="1:9">
      <c r="A791" s="6" t="s">
        <v>513</v>
      </c>
      <c r="B791" s="6"/>
      <c r="C791" s="6"/>
      <c r="D791" s="6"/>
      <c r="E791" s="6"/>
      <c r="F791" s="352"/>
      <c r="G791" s="352"/>
      <c r="H791" s="352"/>
    </row>
    <row r="792" spans="1:9">
      <c r="A792" s="6"/>
      <c r="B792" s="6"/>
      <c r="C792" s="6"/>
      <c r="D792" s="6"/>
      <c r="E792" s="6"/>
      <c r="F792" s="352"/>
      <c r="G792" s="352"/>
      <c r="H792" s="352"/>
      <c r="I792" s="403"/>
    </row>
    <row r="793" spans="1:9">
      <c r="A793" s="480" t="s">
        <v>441</v>
      </c>
      <c r="B793" s="480"/>
      <c r="C793" s="480"/>
      <c r="D793" s="480"/>
      <c r="E793" s="480"/>
      <c r="F793" s="480"/>
      <c r="G793" s="480"/>
      <c r="H793" s="413"/>
      <c r="I793" s="403"/>
    </row>
    <row r="794" spans="1:9">
      <c r="A794" s="6"/>
      <c r="B794" s="6"/>
      <c r="C794" s="6"/>
      <c r="D794" s="6"/>
      <c r="E794" s="6"/>
      <c r="F794" s="352"/>
      <c r="G794" s="352"/>
      <c r="H794" s="352"/>
      <c r="I794" s="403"/>
    </row>
    <row r="795" spans="1:9">
      <c r="A795" s="6" t="s">
        <v>716</v>
      </c>
      <c r="B795" s="6"/>
      <c r="C795" s="6"/>
      <c r="D795" s="6"/>
      <c r="E795" s="6" t="s">
        <v>442</v>
      </c>
      <c r="F795" s="352"/>
      <c r="G795" s="352"/>
      <c r="H795" s="352"/>
      <c r="I795" s="403"/>
    </row>
    <row r="796" spans="1:9">
      <c r="A796" s="6" t="s">
        <v>717</v>
      </c>
      <c r="B796" s="6"/>
      <c r="C796" s="6"/>
      <c r="D796" s="6"/>
      <c r="E796" s="6" t="s">
        <v>443</v>
      </c>
      <c r="F796" s="352"/>
      <c r="G796" s="352"/>
      <c r="H796" s="352"/>
      <c r="I796" s="403"/>
    </row>
    <row r="797" spans="1:9">
      <c r="A797" s="6" t="s">
        <v>718</v>
      </c>
      <c r="B797" s="6"/>
      <c r="C797" s="6"/>
      <c r="D797" s="6"/>
      <c r="E797" s="6"/>
      <c r="F797" s="352"/>
      <c r="G797" s="352"/>
      <c r="H797" s="352"/>
    </row>
    <row r="798" spans="1:9">
      <c r="A798" s="6"/>
      <c r="B798" s="6"/>
      <c r="C798" s="6"/>
      <c r="D798" s="6"/>
      <c r="E798" s="6"/>
      <c r="F798" s="352"/>
      <c r="G798" s="352"/>
      <c r="H798" s="352"/>
    </row>
  </sheetData>
  <mergeCells count="37">
    <mergeCell ref="A569:B569"/>
    <mergeCell ref="A793:G793"/>
    <mergeCell ref="A747:G747"/>
    <mergeCell ref="A688:B688"/>
    <mergeCell ref="A690:B690"/>
    <mergeCell ref="A748:G748"/>
    <mergeCell ref="A787:G787"/>
    <mergeCell ref="A760:G760"/>
    <mergeCell ref="A691:B691"/>
    <mergeCell ref="A784:G784"/>
    <mergeCell ref="A789:G789"/>
    <mergeCell ref="A1:G1"/>
    <mergeCell ref="A3:G3"/>
    <mergeCell ref="A4:G4"/>
    <mergeCell ref="A10:G10"/>
    <mergeCell ref="A15:B15"/>
    <mergeCell ref="A18:B18"/>
    <mergeCell ref="A6:G6"/>
    <mergeCell ref="A17:B17"/>
    <mergeCell ref="A21:B21"/>
    <mergeCell ref="A16:B16"/>
    <mergeCell ref="A20:B20"/>
    <mergeCell ref="A22:B22"/>
    <mergeCell ref="A19:B19"/>
    <mergeCell ref="A23:B23"/>
    <mergeCell ref="A30:G30"/>
    <mergeCell ref="A349:B349"/>
    <mergeCell ref="A32:G32"/>
    <mergeCell ref="A26:G26"/>
    <mergeCell ref="A31:G31"/>
    <mergeCell ref="A24:B24"/>
    <mergeCell ref="A249:G249"/>
    <mergeCell ref="A33:G33"/>
    <mergeCell ref="A267:G267"/>
    <mergeCell ref="A268:G268"/>
    <mergeCell ref="A248:G248"/>
    <mergeCell ref="A271:B271"/>
  </mergeCells>
  <printOptions gridLines="1"/>
  <pageMargins left="0.25" right="0.25" top="0.75" bottom="0.75" header="0.3" footer="0.3"/>
  <pageSetup paperSize="9" scale="85" fitToWidth="0" fitToHeight="0" orientation="portrait" r:id="rId1"/>
  <headerFooter>
    <oddHeader>&amp;COPĆINA GORNJI BOGIĆEVCI IZVRŠENJE PRORAČUNA 12-2016</oddHead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7"/>
  <sheetViews>
    <sheetView workbookViewId="0">
      <selection activeCell="E21" sqref="E21"/>
    </sheetView>
  </sheetViews>
  <sheetFormatPr defaultRowHeight="15"/>
  <cols>
    <col min="2" max="3" width="11.42578125" customWidth="1"/>
    <col min="4" max="4" width="10.5703125" customWidth="1"/>
    <col min="5" max="5" width="11.140625" customWidth="1"/>
    <col min="6" max="6" width="10.85546875" customWidth="1"/>
    <col min="7" max="7" width="11.140625" customWidth="1"/>
    <col min="8" max="8" width="10.7109375" customWidth="1"/>
    <col min="9" max="9" width="11.7109375" customWidth="1"/>
    <col min="10" max="10" width="11.5703125" customWidth="1"/>
    <col min="11" max="11" width="11.140625" customWidth="1"/>
    <col min="12" max="13" width="11.28515625" customWidth="1"/>
  </cols>
  <sheetData>
    <row r="1" spans="1:22">
      <c r="A1" s="334" t="s">
        <v>482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</row>
    <row r="2" spans="1:22">
      <c r="A2" s="499"/>
      <c r="B2" s="496" t="s">
        <v>483</v>
      </c>
      <c r="C2" s="496"/>
      <c r="D2" s="496"/>
      <c r="E2" s="496" t="s">
        <v>487</v>
      </c>
      <c r="F2" s="496"/>
      <c r="G2" s="496"/>
      <c r="H2" s="496" t="s">
        <v>488</v>
      </c>
      <c r="I2" s="496"/>
      <c r="J2" s="496"/>
      <c r="K2" s="496" t="s">
        <v>489</v>
      </c>
      <c r="L2" s="496"/>
      <c r="M2" s="496"/>
      <c r="N2" s="333"/>
      <c r="O2" s="333"/>
      <c r="P2" s="333"/>
      <c r="Q2" s="333"/>
      <c r="R2" s="333"/>
      <c r="S2" s="333"/>
      <c r="T2" s="333"/>
      <c r="U2" s="333"/>
      <c r="V2" s="333"/>
    </row>
    <row r="3" spans="1:22">
      <c r="A3" s="499"/>
      <c r="B3" s="336" t="s">
        <v>484</v>
      </c>
      <c r="C3" s="336" t="s">
        <v>485</v>
      </c>
      <c r="D3" s="336" t="s">
        <v>486</v>
      </c>
      <c r="E3" s="336" t="s">
        <v>484</v>
      </c>
      <c r="F3" s="336" t="s">
        <v>485</v>
      </c>
      <c r="G3" s="336" t="s">
        <v>486</v>
      </c>
      <c r="H3" s="336" t="s">
        <v>484</v>
      </c>
      <c r="I3" s="336" t="s">
        <v>485</v>
      </c>
      <c r="J3" s="336" t="s">
        <v>486</v>
      </c>
      <c r="K3" s="336" t="s">
        <v>484</v>
      </c>
      <c r="L3" s="336" t="s">
        <v>485</v>
      </c>
      <c r="M3" s="336" t="s">
        <v>486</v>
      </c>
      <c r="N3" s="333"/>
      <c r="O3" s="333"/>
      <c r="P3" s="333"/>
      <c r="Q3" s="333"/>
      <c r="R3" s="333"/>
      <c r="S3" s="333"/>
      <c r="T3" s="333"/>
      <c r="U3" s="333"/>
      <c r="V3" s="333"/>
    </row>
    <row r="4" spans="1:22">
      <c r="A4" s="337" t="s">
        <v>565</v>
      </c>
      <c r="B4" s="318">
        <v>21981.75</v>
      </c>
      <c r="C4" s="318">
        <v>3407.18</v>
      </c>
      <c r="D4" s="318">
        <v>373.68</v>
      </c>
      <c r="E4" s="318">
        <v>19192.55</v>
      </c>
      <c r="F4" s="318">
        <v>2974.85</v>
      </c>
      <c r="G4" s="318">
        <v>326.27</v>
      </c>
      <c r="H4" s="318">
        <v>0</v>
      </c>
      <c r="I4" s="318">
        <v>0</v>
      </c>
      <c r="J4" s="318">
        <v>0</v>
      </c>
      <c r="K4" s="318"/>
      <c r="L4" s="318"/>
      <c r="M4" s="318"/>
      <c r="N4" s="333"/>
      <c r="O4" s="333"/>
      <c r="P4" s="333"/>
      <c r="Q4" s="333"/>
      <c r="R4" s="333"/>
      <c r="S4" s="333"/>
      <c r="T4" s="333"/>
      <c r="U4" s="333"/>
      <c r="V4" s="333"/>
    </row>
    <row r="5" spans="1:22">
      <c r="A5" s="337" t="s">
        <v>566</v>
      </c>
      <c r="B5" s="318">
        <v>21981.75</v>
      </c>
      <c r="C5" s="318">
        <v>3407.18</v>
      </c>
      <c r="D5" s="318">
        <v>373.68</v>
      </c>
      <c r="E5" s="318">
        <v>17159.419999999998</v>
      </c>
      <c r="F5" s="318">
        <v>2659.72</v>
      </c>
      <c r="G5" s="318">
        <v>291.70999999999998</v>
      </c>
      <c r="H5" s="318">
        <v>0</v>
      </c>
      <c r="I5" s="318">
        <v>0</v>
      </c>
      <c r="J5" s="318">
        <v>0</v>
      </c>
      <c r="K5" s="318"/>
      <c r="L5" s="318"/>
      <c r="M5" s="318"/>
      <c r="N5" s="333"/>
      <c r="O5" s="333"/>
      <c r="P5" s="333"/>
      <c r="Q5" s="333"/>
      <c r="R5" s="333"/>
      <c r="S5" s="333"/>
      <c r="T5" s="333"/>
      <c r="U5" s="333"/>
      <c r="V5" s="333"/>
    </row>
    <row r="6" spans="1:22">
      <c r="A6" s="337" t="s">
        <v>567</v>
      </c>
      <c r="B6" s="318">
        <v>21981.759999999998</v>
      </c>
      <c r="C6" s="318">
        <v>3407.17</v>
      </c>
      <c r="D6" s="318">
        <v>373.68</v>
      </c>
      <c r="E6" s="318">
        <v>11601.68</v>
      </c>
      <c r="F6" s="318">
        <v>1798.27</v>
      </c>
      <c r="G6" s="318">
        <v>197.23</v>
      </c>
      <c r="H6" s="318">
        <v>0</v>
      </c>
      <c r="I6" s="318">
        <v>0</v>
      </c>
      <c r="J6" s="318">
        <v>0</v>
      </c>
      <c r="K6" s="318"/>
      <c r="L6" s="318"/>
      <c r="M6" s="318"/>
      <c r="N6" s="333"/>
      <c r="O6" s="333"/>
      <c r="P6" s="333"/>
      <c r="Q6" s="333"/>
      <c r="R6" s="333"/>
      <c r="S6" s="333"/>
      <c r="T6" s="333"/>
      <c r="U6" s="333"/>
      <c r="V6" s="333"/>
    </row>
    <row r="7" spans="1:22">
      <c r="A7" s="337" t="s">
        <v>568</v>
      </c>
      <c r="B7" s="318">
        <v>21981.759999999998</v>
      </c>
      <c r="C7" s="318">
        <v>3407.17</v>
      </c>
      <c r="D7" s="318">
        <v>373.68</v>
      </c>
      <c r="E7" s="318">
        <v>13574.34</v>
      </c>
      <c r="F7" s="318">
        <v>2104.0300000000002</v>
      </c>
      <c r="G7" s="318">
        <v>230.76</v>
      </c>
      <c r="H7" s="318">
        <v>0</v>
      </c>
      <c r="I7" s="318">
        <v>0</v>
      </c>
      <c r="J7" s="318">
        <v>0</v>
      </c>
      <c r="K7" s="318"/>
      <c r="L7" s="318"/>
      <c r="M7" s="318"/>
      <c r="N7" s="333"/>
      <c r="O7" s="333"/>
      <c r="P7" s="333"/>
      <c r="Q7" s="333"/>
      <c r="R7" s="333"/>
      <c r="S7" s="333"/>
      <c r="T7" s="333"/>
      <c r="U7" s="333"/>
      <c r="V7" s="333"/>
    </row>
    <row r="8" spans="1:22">
      <c r="A8" s="337" t="s">
        <v>569</v>
      </c>
      <c r="B8" s="318">
        <v>20360.23</v>
      </c>
      <c r="C8" s="318">
        <v>3155.83</v>
      </c>
      <c r="D8" s="318">
        <v>346.12</v>
      </c>
      <c r="E8" s="318">
        <v>16197.45</v>
      </c>
      <c r="F8" s="318">
        <v>2510.61</v>
      </c>
      <c r="G8" s="318">
        <v>275.36</v>
      </c>
      <c r="H8" s="318">
        <v>0</v>
      </c>
      <c r="I8" s="318">
        <v>0</v>
      </c>
      <c r="J8" s="318">
        <v>0</v>
      </c>
      <c r="K8" s="318"/>
      <c r="L8" s="318"/>
      <c r="M8" s="318"/>
      <c r="N8" s="333"/>
      <c r="O8" s="333"/>
      <c r="P8" s="333"/>
      <c r="Q8" s="333"/>
      <c r="R8" s="333"/>
      <c r="S8" s="333"/>
      <c r="T8" s="333"/>
      <c r="U8" s="333"/>
      <c r="V8" s="333"/>
    </row>
    <row r="9" spans="1:22">
      <c r="A9" s="337" t="s">
        <v>570</v>
      </c>
      <c r="B9" s="318">
        <v>16884.009999999998</v>
      </c>
      <c r="C9" s="318">
        <v>2617.02</v>
      </c>
      <c r="D9" s="318">
        <v>287.02</v>
      </c>
      <c r="E9" s="318">
        <v>16197.07</v>
      </c>
      <c r="F9" s="318">
        <v>2510.54</v>
      </c>
      <c r="G9" s="318">
        <v>275.35000000000002</v>
      </c>
      <c r="H9" s="318">
        <v>0</v>
      </c>
      <c r="I9" s="318">
        <v>0</v>
      </c>
      <c r="J9" s="318">
        <v>0</v>
      </c>
      <c r="K9" s="318"/>
      <c r="L9" s="318"/>
      <c r="M9" s="318"/>
      <c r="N9" s="333"/>
      <c r="O9" s="333"/>
      <c r="P9" s="333"/>
      <c r="Q9" s="333"/>
      <c r="R9" s="333"/>
      <c r="S9" s="333"/>
      <c r="T9" s="333"/>
      <c r="U9" s="333"/>
      <c r="V9" s="333"/>
    </row>
    <row r="10" spans="1:22">
      <c r="A10" s="337" t="s">
        <v>571</v>
      </c>
      <c r="B10" s="318">
        <v>16884.009999999998</v>
      </c>
      <c r="C10" s="318">
        <v>2617.02</v>
      </c>
      <c r="D10" s="318">
        <v>287.02</v>
      </c>
      <c r="E10" s="318">
        <v>16197.08</v>
      </c>
      <c r="F10" s="318">
        <v>2510.56</v>
      </c>
      <c r="G10" s="318">
        <v>275.35000000000002</v>
      </c>
      <c r="H10" s="318">
        <v>60594.400000000001</v>
      </c>
      <c r="I10" s="318">
        <v>9392.2000000000007</v>
      </c>
      <c r="J10" s="318">
        <v>1030.2</v>
      </c>
      <c r="K10" s="318"/>
      <c r="L10" s="318"/>
      <c r="M10" s="318"/>
      <c r="N10" s="333"/>
      <c r="O10" s="333"/>
      <c r="P10" s="333"/>
      <c r="Q10" s="333"/>
      <c r="R10" s="333"/>
      <c r="S10" s="333"/>
      <c r="T10" s="333"/>
      <c r="U10" s="333"/>
      <c r="V10" s="333"/>
    </row>
    <row r="11" spans="1:22">
      <c r="A11" s="337" t="s">
        <v>572</v>
      </c>
      <c r="B11" s="318">
        <v>16884.02</v>
      </c>
      <c r="C11" s="318">
        <v>2617.0300000000002</v>
      </c>
      <c r="D11" s="318">
        <v>287.02</v>
      </c>
      <c r="E11" s="318">
        <v>16197.09</v>
      </c>
      <c r="F11" s="318">
        <v>2510.56</v>
      </c>
      <c r="G11" s="318">
        <v>275.35000000000002</v>
      </c>
      <c r="H11" s="318">
        <v>60594.400000000001</v>
      </c>
      <c r="I11" s="318">
        <v>9392.2000000000007</v>
      </c>
      <c r="J11" s="318">
        <v>1030.2</v>
      </c>
      <c r="K11" s="318"/>
      <c r="L11" s="318"/>
      <c r="M11" s="318"/>
      <c r="N11" s="333"/>
      <c r="O11" s="333"/>
      <c r="P11" s="333"/>
      <c r="Q11" s="333"/>
      <c r="R11" s="333"/>
      <c r="S11" s="333"/>
      <c r="T11" s="333"/>
      <c r="U11" s="333"/>
      <c r="V11" s="333"/>
    </row>
    <row r="12" spans="1:22">
      <c r="A12" s="337" t="s">
        <v>573</v>
      </c>
      <c r="B12" s="318">
        <v>16883.650000000001</v>
      </c>
      <c r="C12" s="318">
        <v>2616.9699999999998</v>
      </c>
      <c r="D12" s="318">
        <v>287.02</v>
      </c>
      <c r="E12" s="318">
        <v>16197.08</v>
      </c>
      <c r="F12" s="318">
        <v>2510.5500000000002</v>
      </c>
      <c r="G12" s="318">
        <v>275.35000000000002</v>
      </c>
      <c r="H12" s="318">
        <v>60594.6</v>
      </c>
      <c r="I12" s="318">
        <v>9392.2000000000007</v>
      </c>
      <c r="J12" s="318">
        <v>1030.2</v>
      </c>
      <c r="K12" s="318"/>
      <c r="L12" s="318"/>
      <c r="M12" s="318"/>
      <c r="N12" s="333"/>
      <c r="O12" s="333"/>
      <c r="P12" s="333"/>
      <c r="Q12" s="333"/>
      <c r="R12" s="333"/>
      <c r="S12" s="333"/>
      <c r="T12" s="333"/>
      <c r="U12" s="333"/>
      <c r="V12" s="333"/>
    </row>
    <row r="13" spans="1:22">
      <c r="A13" s="337" t="s">
        <v>574</v>
      </c>
      <c r="B13" s="318">
        <v>16884.02</v>
      </c>
      <c r="C13" s="318">
        <v>2617.0300000000002</v>
      </c>
      <c r="D13" s="318">
        <v>287.02</v>
      </c>
      <c r="E13" s="318">
        <v>16197.08</v>
      </c>
      <c r="F13" s="318">
        <v>2510.5500000000002</v>
      </c>
      <c r="G13" s="318">
        <v>275.35000000000002</v>
      </c>
      <c r="H13" s="318">
        <v>60594.400000000001</v>
      </c>
      <c r="I13" s="318">
        <v>9392.2000000000007</v>
      </c>
      <c r="J13" s="318">
        <v>1030.2</v>
      </c>
      <c r="K13" s="318"/>
      <c r="L13" s="318"/>
      <c r="M13" s="318"/>
      <c r="N13" s="333"/>
      <c r="O13" s="333"/>
      <c r="P13" s="333"/>
      <c r="Q13" s="333"/>
      <c r="R13" s="333"/>
      <c r="S13" s="333"/>
      <c r="T13" s="333"/>
      <c r="U13" s="333"/>
      <c r="V13" s="333"/>
    </row>
    <row r="14" spans="1:22">
      <c r="A14" s="337" t="s">
        <v>575</v>
      </c>
      <c r="B14" s="318">
        <v>16884.009999999998</v>
      </c>
      <c r="C14" s="318">
        <v>2617.02</v>
      </c>
      <c r="D14" s="318">
        <v>287.02</v>
      </c>
      <c r="E14" s="318">
        <v>16197.45</v>
      </c>
      <c r="F14" s="318">
        <v>2510.61</v>
      </c>
      <c r="G14" s="318">
        <v>275.36</v>
      </c>
      <c r="H14" s="318">
        <v>59768.12</v>
      </c>
      <c r="I14" s="318">
        <v>9264.1299999999992</v>
      </c>
      <c r="J14" s="318">
        <v>1016.15</v>
      </c>
      <c r="K14" s="318"/>
      <c r="L14" s="318"/>
      <c r="M14" s="318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>
      <c r="A15" s="337" t="s">
        <v>576</v>
      </c>
      <c r="B15" s="318">
        <v>16884.02</v>
      </c>
      <c r="C15" s="318">
        <v>2617.0300000000002</v>
      </c>
      <c r="D15" s="318">
        <v>287.02</v>
      </c>
      <c r="E15" s="318">
        <v>16197.08</v>
      </c>
      <c r="F15" s="318">
        <v>2510.56</v>
      </c>
      <c r="G15" s="318">
        <v>275.35000000000002</v>
      </c>
      <c r="H15" s="318"/>
      <c r="I15" s="318"/>
      <c r="J15" s="318"/>
      <c r="K15" s="318"/>
      <c r="L15" s="318"/>
      <c r="M15" s="318"/>
      <c r="N15" s="333"/>
      <c r="O15" s="333"/>
      <c r="P15" s="333"/>
      <c r="Q15" s="333"/>
      <c r="R15" s="333"/>
      <c r="S15" s="333"/>
      <c r="T15" s="333"/>
      <c r="U15" s="333"/>
      <c r="V15" s="333"/>
    </row>
    <row r="16" spans="1:22">
      <c r="A16" s="336" t="s">
        <v>490</v>
      </c>
      <c r="B16" s="318">
        <f>SUM(B4:B15)</f>
        <v>226474.98999999996</v>
      </c>
      <c r="C16" s="318">
        <f t="shared" ref="C16:J16" si="0">SUM(C4:C15)</f>
        <v>35103.65</v>
      </c>
      <c r="D16" s="318">
        <f t="shared" si="0"/>
        <v>3849.98</v>
      </c>
      <c r="E16" s="318">
        <f t="shared" si="0"/>
        <v>191105.37</v>
      </c>
      <c r="F16" s="318">
        <f t="shared" si="0"/>
        <v>29621.410000000003</v>
      </c>
      <c r="G16" s="318">
        <f t="shared" si="0"/>
        <v>3248.7899999999995</v>
      </c>
      <c r="H16" s="318">
        <f t="shared" si="0"/>
        <v>302145.91999999998</v>
      </c>
      <c r="I16" s="318">
        <f t="shared" si="0"/>
        <v>46832.93</v>
      </c>
      <c r="J16" s="318">
        <f t="shared" si="0"/>
        <v>5136.95</v>
      </c>
      <c r="K16" s="318">
        <v>58423.02</v>
      </c>
      <c r="L16" s="318">
        <v>9055.67</v>
      </c>
      <c r="M16" s="318">
        <v>993.16</v>
      </c>
      <c r="N16" s="333"/>
      <c r="O16" s="333"/>
      <c r="P16" s="333"/>
      <c r="Q16" s="333"/>
      <c r="R16" s="333"/>
      <c r="S16" s="333"/>
      <c r="T16" s="333"/>
      <c r="U16" s="333"/>
      <c r="V16" s="333"/>
    </row>
    <row r="17" spans="1:22">
      <c r="A17" s="338"/>
      <c r="B17" s="339"/>
      <c r="C17" s="339"/>
      <c r="D17" s="339"/>
      <c r="E17" s="339"/>
      <c r="F17" s="339"/>
      <c r="G17" s="339"/>
      <c r="H17" s="339"/>
      <c r="I17" s="339"/>
      <c r="J17" s="339">
        <f>SUM(I16:J16)</f>
        <v>51969.88</v>
      </c>
      <c r="K17" s="339"/>
      <c r="L17" s="339"/>
      <c r="M17" s="339"/>
      <c r="N17" s="333"/>
      <c r="O17" s="333"/>
      <c r="P17" s="333"/>
      <c r="Q17" s="333"/>
      <c r="R17" s="333"/>
      <c r="S17" s="333"/>
      <c r="T17" s="333"/>
      <c r="U17" s="333"/>
      <c r="V17" s="333"/>
    </row>
    <row r="18" spans="1:22">
      <c r="A18" s="338"/>
      <c r="B18" s="339"/>
      <c r="C18" s="339"/>
      <c r="D18" s="339"/>
      <c r="E18" s="339"/>
      <c r="F18" s="339"/>
      <c r="G18" s="339" t="s">
        <v>491</v>
      </c>
      <c r="H18" s="339"/>
      <c r="I18" s="339"/>
      <c r="J18" s="339"/>
      <c r="K18" s="339"/>
      <c r="L18" s="339"/>
      <c r="M18" s="339"/>
      <c r="N18" s="333"/>
      <c r="O18" s="333"/>
      <c r="P18" s="333"/>
      <c r="Q18" s="333"/>
      <c r="R18" s="333"/>
      <c r="S18" s="333"/>
      <c r="T18" s="333"/>
      <c r="U18" s="333"/>
      <c r="V18" s="333"/>
    </row>
    <row r="19" spans="1:22">
      <c r="A19" s="498"/>
      <c r="B19" s="498"/>
      <c r="C19" s="336" t="s">
        <v>484</v>
      </c>
      <c r="D19" s="336" t="s">
        <v>485</v>
      </c>
      <c r="E19" s="336" t="s">
        <v>486</v>
      </c>
      <c r="F19" s="333"/>
      <c r="G19" s="341">
        <v>31111</v>
      </c>
      <c r="H19" s="342" t="s">
        <v>492</v>
      </c>
      <c r="I19" s="341">
        <v>31331</v>
      </c>
      <c r="J19" s="333"/>
      <c r="K19" s="326"/>
      <c r="L19" s="326"/>
      <c r="M19" s="333"/>
      <c r="N19" s="333"/>
      <c r="O19" s="333"/>
      <c r="P19" s="333"/>
      <c r="Q19" s="333"/>
      <c r="R19" s="333"/>
      <c r="S19" s="333"/>
      <c r="T19" s="333"/>
      <c r="U19" s="333"/>
      <c r="V19" s="333"/>
    </row>
    <row r="20" spans="1:22">
      <c r="A20" s="335" t="s">
        <v>577</v>
      </c>
      <c r="B20" s="335"/>
      <c r="C20" s="340">
        <f>H16/20*10</f>
        <v>151072.95999999999</v>
      </c>
      <c r="D20" s="340">
        <f>I16/20*10</f>
        <v>23416.464999999997</v>
      </c>
      <c r="E20" s="340">
        <f>J16/20*10</f>
        <v>2568.4749999999995</v>
      </c>
      <c r="F20" s="326">
        <f>SUM(D20:E20)</f>
        <v>25984.939999999995</v>
      </c>
      <c r="G20" s="326">
        <f>SUM(B16+E16+H16+K16)</f>
        <v>778149.3</v>
      </c>
      <c r="H20" s="326">
        <f>SUM(C16+F16+I16+L16)</f>
        <v>120613.66</v>
      </c>
      <c r="I20" s="326">
        <f>SUM(D16+G16+J16+M16)</f>
        <v>13228.88</v>
      </c>
      <c r="J20" s="333"/>
      <c r="K20" s="326">
        <f>SUM(B16+E16+H16)</f>
        <v>719726.28</v>
      </c>
      <c r="L20" s="326"/>
      <c r="M20" s="333"/>
      <c r="N20" s="333"/>
      <c r="O20" s="333"/>
      <c r="P20" s="333"/>
      <c r="Q20" s="333"/>
      <c r="R20" s="333"/>
      <c r="S20" s="333"/>
      <c r="T20" s="333"/>
      <c r="U20" s="333"/>
      <c r="V20" s="333"/>
    </row>
    <row r="21" spans="1:22">
      <c r="A21" s="335" t="s">
        <v>578</v>
      </c>
      <c r="B21" s="335"/>
      <c r="C21" s="318">
        <f>H16/20*10</f>
        <v>151072.95999999999</v>
      </c>
      <c r="D21" s="318">
        <f>I16/20*10</f>
        <v>23416.464999999997</v>
      </c>
      <c r="E21" s="318">
        <f>J16/20*10</f>
        <v>2568.4749999999995</v>
      </c>
      <c r="F21" s="326">
        <f>SUM(D21:E21)</f>
        <v>25984.939999999995</v>
      </c>
      <c r="G21" s="333"/>
      <c r="H21" s="333"/>
      <c r="I21" s="326">
        <f>SUM(H20:I20)</f>
        <v>133842.54</v>
      </c>
      <c r="J21" s="333"/>
      <c r="K21" s="326"/>
      <c r="L21" s="326"/>
      <c r="M21" s="333"/>
      <c r="N21" s="333"/>
      <c r="O21" s="333"/>
      <c r="P21" s="333"/>
      <c r="Q21" s="333"/>
      <c r="R21" s="333"/>
      <c r="S21" s="333"/>
      <c r="T21" s="333"/>
      <c r="U21" s="333"/>
      <c r="V21" s="333"/>
    </row>
    <row r="22" spans="1:22">
      <c r="A22" s="494" t="s">
        <v>490</v>
      </c>
      <c r="B22" s="495"/>
      <c r="C22" s="318">
        <f>SUM(C20:C21)</f>
        <v>302145.91999999998</v>
      </c>
      <c r="D22" s="318">
        <f>SUM(D20:D21)</f>
        <v>46832.929999999993</v>
      </c>
      <c r="E22" s="318">
        <f>SUM(E20:E21)</f>
        <v>5136.9499999999989</v>
      </c>
      <c r="F22" s="326">
        <f>SUM(C22:E22)</f>
        <v>354115.8</v>
      </c>
      <c r="G22" s="326">
        <v>-355366</v>
      </c>
      <c r="H22" s="326">
        <f>SUM(F22:G22)</f>
        <v>-1250.2000000000116</v>
      </c>
      <c r="I22" s="333"/>
      <c r="J22" s="333"/>
      <c r="K22" s="326">
        <f>SUM(B16:D16)</f>
        <v>265428.61999999994</v>
      </c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</row>
    <row r="23" spans="1:22">
      <c r="A23" s="333"/>
      <c r="B23" s="333"/>
      <c r="C23" s="333"/>
      <c r="D23" s="333"/>
      <c r="E23" s="326">
        <f>SUM(D22:E22)</f>
        <v>51969.87999999999</v>
      </c>
      <c r="F23" s="333"/>
      <c r="G23" s="333"/>
      <c r="H23" s="333"/>
      <c r="I23" s="333"/>
      <c r="J23" s="333"/>
      <c r="K23" s="326">
        <f>SUM(E16:G16)</f>
        <v>223975.57</v>
      </c>
      <c r="L23" s="333" t="s">
        <v>646</v>
      </c>
      <c r="M23" s="333"/>
      <c r="N23" s="333"/>
      <c r="O23" s="333"/>
      <c r="P23" s="333"/>
      <c r="Q23" s="333"/>
      <c r="R23" s="333"/>
      <c r="S23" s="333"/>
      <c r="T23" s="333"/>
      <c r="U23" s="333"/>
      <c r="V23" s="333"/>
    </row>
    <row r="24" spans="1:22">
      <c r="A24" s="333"/>
      <c r="B24" s="333"/>
      <c r="C24" s="333"/>
      <c r="D24" s="333"/>
      <c r="E24" s="333"/>
      <c r="F24" s="333"/>
      <c r="G24" s="333"/>
      <c r="H24" s="333"/>
      <c r="I24" s="333"/>
      <c r="J24" s="333"/>
      <c r="K24" s="326">
        <f>SUM(K22:K23)</f>
        <v>489404.18999999994</v>
      </c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</row>
    <row r="25" spans="1:22">
      <c r="A25" s="497" t="s">
        <v>495</v>
      </c>
      <c r="B25" s="497"/>
      <c r="C25" s="336" t="s">
        <v>484</v>
      </c>
      <c r="D25" s="336" t="s">
        <v>485</v>
      </c>
      <c r="E25" s="336" t="s">
        <v>486</v>
      </c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</row>
    <row r="26" spans="1:22">
      <c r="A26" s="498" t="s">
        <v>493</v>
      </c>
      <c r="B26" s="498"/>
      <c r="C26" s="318">
        <v>121478.04</v>
      </c>
      <c r="D26" s="318">
        <v>18829.2</v>
      </c>
      <c r="E26" s="318">
        <v>2065.08</v>
      </c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</row>
    <row r="27" spans="1:22">
      <c r="A27" s="498" t="s">
        <v>494</v>
      </c>
      <c r="B27" s="498"/>
      <c r="C27" s="318">
        <f>B16-C26</f>
        <v>104996.94999999997</v>
      </c>
      <c r="D27" s="318">
        <f>C16-D26</f>
        <v>16274.45</v>
      </c>
      <c r="E27" s="318">
        <f>D16-E26</f>
        <v>1784.9</v>
      </c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</row>
    <row r="28" spans="1:22">
      <c r="A28" s="494" t="s">
        <v>490</v>
      </c>
      <c r="B28" s="495"/>
      <c r="C28" s="318">
        <f>SUM(C26:C27)</f>
        <v>226474.98999999996</v>
      </c>
      <c r="D28" s="318">
        <f>SUM(D26:D27)</f>
        <v>35103.65</v>
      </c>
      <c r="E28" s="318">
        <f>SUM(E26:E27)</f>
        <v>3849.98</v>
      </c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</row>
    <row r="29" spans="1:22">
      <c r="A29" s="333"/>
      <c r="B29" s="333"/>
      <c r="C29" s="333"/>
      <c r="D29" s="333"/>
      <c r="E29" s="326">
        <f>SUM(D28:E28)</f>
        <v>38953.630000000005</v>
      </c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</row>
    <row r="30" spans="1:22">
      <c r="A30" s="333"/>
      <c r="B30" s="333"/>
      <c r="C30" s="333"/>
      <c r="D30" s="333"/>
      <c r="E30" s="326">
        <f>SUM(E23+E29)</f>
        <v>90923.51</v>
      </c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</row>
    <row r="31" spans="1:22">
      <c r="A31" s="333"/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</row>
    <row r="32" spans="1:22">
      <c r="A32" s="333" t="s">
        <v>634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</row>
    <row r="33" spans="1:22">
      <c r="A33" s="333"/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</row>
    <row r="34" spans="1:22" ht="45">
      <c r="A34" s="434" t="s">
        <v>636</v>
      </c>
      <c r="B34" s="335" t="s">
        <v>635</v>
      </c>
      <c r="C34" s="335" t="s">
        <v>493</v>
      </c>
      <c r="D34" s="434" t="s">
        <v>487</v>
      </c>
      <c r="E34" s="335"/>
      <c r="F34" s="335" t="s">
        <v>489</v>
      </c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</row>
    <row r="35" spans="1:22" ht="30">
      <c r="A35" s="434" t="s">
        <v>637</v>
      </c>
      <c r="B35" s="318">
        <v>1500</v>
      </c>
      <c r="C35" s="318">
        <v>500</v>
      </c>
      <c r="D35" s="318">
        <v>2000</v>
      </c>
      <c r="E35" s="335"/>
      <c r="F35" s="318">
        <v>500</v>
      </c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</row>
    <row r="36" spans="1:22">
      <c r="A36" s="335" t="s">
        <v>638</v>
      </c>
      <c r="B36" s="318">
        <v>1500</v>
      </c>
      <c r="C36" s="318">
        <v>1500</v>
      </c>
      <c r="D36" s="318">
        <v>6000</v>
      </c>
      <c r="E36" s="335"/>
      <c r="F36" s="318">
        <v>1500</v>
      </c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</row>
    <row r="37" spans="1:22">
      <c r="A37" s="335" t="s">
        <v>640</v>
      </c>
      <c r="B37" s="318">
        <v>500</v>
      </c>
      <c r="C37" s="318">
        <v>0</v>
      </c>
      <c r="D37" s="318">
        <v>2000</v>
      </c>
      <c r="E37" s="335"/>
      <c r="F37" s="318">
        <v>500</v>
      </c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</row>
    <row r="38" spans="1:22">
      <c r="A38" s="336" t="s">
        <v>490</v>
      </c>
      <c r="B38" s="375">
        <f>SUM(B35:B37)</f>
        <v>3500</v>
      </c>
      <c r="C38" s="375">
        <f>SUM(C35:C37)</f>
        <v>2000</v>
      </c>
      <c r="D38" s="375">
        <f>SUM(D35:D37)</f>
        <v>10000</v>
      </c>
      <c r="E38" s="375">
        <f>SUM(E35:E37)</f>
        <v>0</v>
      </c>
      <c r="F38" s="375">
        <f>SUM(F35:F37)</f>
        <v>2500</v>
      </c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</row>
    <row r="39" spans="1:22">
      <c r="A39" s="335" t="s">
        <v>639</v>
      </c>
      <c r="B39" s="318">
        <v>400</v>
      </c>
      <c r="C39" s="318">
        <v>0</v>
      </c>
      <c r="D39" s="318">
        <v>1200</v>
      </c>
      <c r="E39" s="335"/>
      <c r="F39" s="335">
        <v>0</v>
      </c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</row>
    <row r="40" spans="1:22">
      <c r="A40" s="333"/>
      <c r="B40" s="326"/>
      <c r="C40" s="326"/>
      <c r="D40" s="326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</row>
    <row r="41" spans="1:22">
      <c r="A41" s="333"/>
      <c r="B41" s="326"/>
      <c r="C41" s="326"/>
      <c r="D41" s="326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</row>
    <row r="42" spans="1:22">
      <c r="A42" s="333"/>
      <c r="B42" s="326"/>
      <c r="C42" s="326"/>
      <c r="D42" s="326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</row>
    <row r="43" spans="1:22">
      <c r="A43" s="333"/>
      <c r="B43" s="326"/>
      <c r="C43" s="326"/>
      <c r="D43" s="326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</row>
    <row r="44" spans="1:22">
      <c r="A44" s="333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</row>
    <row r="45" spans="1:22">
      <c r="A45" s="333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</row>
    <row r="46" spans="1:22">
      <c r="A46" s="333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</row>
    <row r="47" spans="1:22">
      <c r="A47" s="333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</row>
    <row r="48" spans="1:22">
      <c r="A48" s="333"/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</row>
    <row r="49" spans="1:22">
      <c r="A49" s="333"/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</row>
    <row r="50" spans="1:22">
      <c r="A50" s="333"/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</row>
    <row r="51" spans="1:22">
      <c r="A51" s="333"/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</row>
    <row r="52" spans="1:22">
      <c r="A52" s="333"/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</row>
    <row r="53" spans="1:22">
      <c r="A53" s="333"/>
      <c r="B53" s="333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</row>
    <row r="54" spans="1:22">
      <c r="A54" s="333"/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</row>
    <row r="55" spans="1:22">
      <c r="A55" s="333"/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</row>
    <row r="56" spans="1:22">
      <c r="A56" s="333"/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</row>
    <row r="57" spans="1:22">
      <c r="A57" s="333"/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</row>
    <row r="58" spans="1:22">
      <c r="A58" s="333"/>
      <c r="B58" s="333"/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</row>
    <row r="59" spans="1:22">
      <c r="A59" s="333"/>
      <c r="B59" s="333"/>
      <c r="C59" s="333"/>
      <c r="D59" s="333"/>
      <c r="E59" s="333"/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3"/>
      <c r="V59" s="333"/>
    </row>
    <row r="60" spans="1:22">
      <c r="A60" s="333"/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</row>
    <row r="61" spans="1:22">
      <c r="A61" s="333"/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</row>
    <row r="62" spans="1:22">
      <c r="A62" s="333"/>
      <c r="B62" s="333"/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  <c r="S62" s="333"/>
      <c r="T62" s="333"/>
      <c r="U62" s="333"/>
      <c r="V62" s="333"/>
    </row>
    <row r="63" spans="1:22">
      <c r="A63" s="333"/>
      <c r="B63" s="333"/>
      <c r="C63" s="333"/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U63" s="333"/>
      <c r="V63" s="333"/>
    </row>
    <row r="64" spans="1:22">
      <c r="A64" s="333"/>
      <c r="B64" s="333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</row>
    <row r="65" spans="1:22">
      <c r="A65" s="333"/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3"/>
    </row>
    <row r="66" spans="1:22">
      <c r="A66" s="333"/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3"/>
      <c r="V66" s="333"/>
    </row>
    <row r="67" spans="1:22">
      <c r="A67" s="333"/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  <c r="R67" s="333"/>
      <c r="S67" s="333"/>
      <c r="T67" s="333"/>
      <c r="U67" s="333"/>
      <c r="V67" s="333"/>
    </row>
    <row r="68" spans="1:22">
      <c r="A68" s="333"/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33"/>
    </row>
    <row r="69" spans="1:22">
      <c r="A69" s="333"/>
      <c r="B69" s="333"/>
      <c r="C69" s="333"/>
      <c r="D69" s="333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333"/>
      <c r="R69" s="333"/>
      <c r="S69" s="333"/>
      <c r="T69" s="333"/>
      <c r="U69" s="333"/>
      <c r="V69" s="333"/>
    </row>
    <row r="70" spans="1:22">
      <c r="A70" s="333"/>
      <c r="B70" s="333"/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333"/>
      <c r="P70" s="333"/>
      <c r="Q70" s="333"/>
      <c r="R70" s="333"/>
      <c r="S70" s="333"/>
      <c r="T70" s="333"/>
      <c r="U70" s="333"/>
      <c r="V70" s="333"/>
    </row>
    <row r="71" spans="1:22">
      <c r="A71" s="333"/>
      <c r="B71" s="333"/>
      <c r="C71" s="333"/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</row>
    <row r="72" spans="1:22">
      <c r="A72" s="333"/>
      <c r="B72" s="333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333"/>
      <c r="P72" s="333"/>
      <c r="Q72" s="333"/>
      <c r="R72" s="333"/>
      <c r="S72" s="333"/>
      <c r="T72" s="333"/>
      <c r="U72" s="333"/>
      <c r="V72" s="333"/>
    </row>
    <row r="73" spans="1:22">
      <c r="A73" s="333"/>
      <c r="B73" s="333"/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</row>
    <row r="74" spans="1:22">
      <c r="A74" s="333"/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333"/>
      <c r="N74" s="333"/>
      <c r="O74" s="333"/>
      <c r="P74" s="333"/>
      <c r="Q74" s="333"/>
      <c r="R74" s="333"/>
      <c r="S74" s="333"/>
      <c r="T74" s="333"/>
      <c r="U74" s="333"/>
      <c r="V74" s="333"/>
    </row>
    <row r="75" spans="1:22">
      <c r="A75" s="333"/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333"/>
      <c r="U75" s="333"/>
      <c r="V75" s="333"/>
    </row>
    <row r="76" spans="1:22">
      <c r="A76" s="333"/>
      <c r="B76" s="333"/>
      <c r="C76" s="333"/>
      <c r="D76" s="333"/>
      <c r="E76" s="333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</row>
    <row r="77" spans="1:22">
      <c r="A77" s="333"/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</row>
    <row r="78" spans="1:22">
      <c r="A78" s="333"/>
      <c r="B78" s="333"/>
      <c r="C78" s="333"/>
      <c r="D78" s="333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3"/>
    </row>
    <row r="79" spans="1:22">
      <c r="A79" s="333"/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</row>
    <row r="80" spans="1:22">
      <c r="A80" s="333"/>
      <c r="B80" s="333"/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</row>
    <row r="81" spans="1:22">
      <c r="A81" s="333"/>
      <c r="B81" s="333"/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</row>
    <row r="82" spans="1:22">
      <c r="A82" s="333"/>
      <c r="B82" s="333"/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33"/>
      <c r="V82" s="333"/>
    </row>
    <row r="83" spans="1:22">
      <c r="A83" s="333"/>
      <c r="B83" s="333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33"/>
      <c r="V83" s="333"/>
    </row>
    <row r="84" spans="1:22">
      <c r="A84" s="333"/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</row>
    <row r="85" spans="1:22">
      <c r="A85" s="333"/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  <c r="V85" s="333"/>
    </row>
    <row r="86" spans="1:22">
      <c r="A86" s="333"/>
      <c r="B86" s="333"/>
      <c r="C86" s="333"/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33"/>
      <c r="V86" s="333"/>
    </row>
    <row r="87" spans="1:22">
      <c r="A87" s="333"/>
      <c r="B87" s="333"/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33"/>
      <c r="V87" s="333"/>
    </row>
    <row r="88" spans="1:22">
      <c r="A88" s="333"/>
      <c r="B88" s="333"/>
      <c r="C88" s="333"/>
      <c r="D88" s="333"/>
      <c r="E88" s="333"/>
      <c r="F88" s="333"/>
      <c r="G88" s="333"/>
      <c r="H88" s="333"/>
      <c r="I88" s="333"/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333"/>
      <c r="U88" s="333"/>
      <c r="V88" s="333"/>
    </row>
    <row r="89" spans="1:22">
      <c r="A89" s="333"/>
      <c r="B89" s="333"/>
      <c r="C89" s="333"/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</row>
    <row r="90" spans="1:22">
      <c r="A90" s="333"/>
      <c r="B90" s="333"/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33"/>
    </row>
    <row r="91" spans="1:22">
      <c r="A91" s="333"/>
      <c r="B91" s="333"/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3"/>
      <c r="U91" s="333"/>
      <c r="V91" s="333"/>
    </row>
    <row r="92" spans="1:22">
      <c r="A92" s="333"/>
      <c r="B92" s="333"/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3"/>
      <c r="U92" s="333"/>
      <c r="V92" s="333"/>
    </row>
    <row r="93" spans="1:22">
      <c r="A93" s="333"/>
      <c r="B93" s="333"/>
      <c r="C93" s="333"/>
      <c r="D93" s="333"/>
      <c r="E93" s="333"/>
      <c r="F93" s="333"/>
      <c r="G93" s="333"/>
      <c r="H93" s="333"/>
      <c r="I93" s="333"/>
      <c r="J93" s="333"/>
      <c r="K93" s="333"/>
      <c r="L93" s="333"/>
      <c r="M93" s="333"/>
      <c r="N93" s="333"/>
      <c r="O93" s="333"/>
      <c r="P93" s="333"/>
      <c r="Q93" s="333"/>
      <c r="R93" s="333"/>
      <c r="S93" s="333"/>
      <c r="T93" s="333"/>
      <c r="U93" s="333"/>
      <c r="V93" s="333"/>
    </row>
    <row r="94" spans="1:22">
      <c r="A94" s="333"/>
      <c r="B94" s="333"/>
      <c r="C94" s="333"/>
      <c r="D94" s="333"/>
      <c r="E94" s="333"/>
      <c r="F94" s="333"/>
      <c r="G94" s="333"/>
      <c r="H94" s="333"/>
      <c r="I94" s="333"/>
      <c r="J94" s="333"/>
      <c r="K94" s="333"/>
      <c r="L94" s="333"/>
      <c r="M94" s="333"/>
      <c r="N94" s="333"/>
      <c r="O94" s="333"/>
      <c r="P94" s="333"/>
      <c r="Q94" s="333"/>
      <c r="R94" s="333"/>
      <c r="S94" s="333"/>
      <c r="T94" s="333"/>
      <c r="U94" s="333"/>
      <c r="V94" s="333"/>
    </row>
    <row r="95" spans="1:22">
      <c r="A95" s="333"/>
      <c r="B95" s="333"/>
      <c r="C95" s="333"/>
      <c r="D95" s="333"/>
      <c r="E95" s="333"/>
      <c r="F95" s="333"/>
      <c r="G95" s="333"/>
      <c r="H95" s="333"/>
      <c r="I95" s="333"/>
      <c r="J95" s="333"/>
      <c r="K95" s="333"/>
      <c r="L95" s="333"/>
      <c r="M95" s="333"/>
      <c r="N95" s="333"/>
      <c r="O95" s="333"/>
      <c r="P95" s="333"/>
      <c r="Q95" s="333"/>
      <c r="R95" s="333"/>
      <c r="S95" s="333"/>
      <c r="T95" s="333"/>
      <c r="U95" s="333"/>
      <c r="V95" s="333"/>
    </row>
    <row r="96" spans="1:22">
      <c r="A96" s="333"/>
      <c r="B96" s="333"/>
      <c r="C96" s="333"/>
      <c r="D96" s="333"/>
      <c r="E96" s="333"/>
      <c r="F96" s="333"/>
      <c r="G96" s="333"/>
      <c r="H96" s="333"/>
      <c r="I96" s="333"/>
      <c r="J96" s="333"/>
      <c r="K96" s="333"/>
      <c r="L96" s="333"/>
      <c r="M96" s="333"/>
      <c r="N96" s="333"/>
      <c r="O96" s="333"/>
      <c r="P96" s="333"/>
      <c r="Q96" s="333"/>
      <c r="R96" s="333"/>
      <c r="S96" s="333"/>
      <c r="T96" s="333"/>
      <c r="U96" s="333"/>
      <c r="V96" s="333"/>
    </row>
    <row r="97" spans="1:22">
      <c r="A97" s="333"/>
      <c r="B97" s="333"/>
      <c r="C97" s="333"/>
      <c r="D97" s="333"/>
      <c r="E97" s="333"/>
      <c r="F97" s="333"/>
      <c r="G97" s="333"/>
      <c r="H97" s="333"/>
      <c r="I97" s="333"/>
      <c r="J97" s="333"/>
      <c r="K97" s="333"/>
      <c r="L97" s="333"/>
      <c r="M97" s="333"/>
      <c r="N97" s="333"/>
      <c r="O97" s="333"/>
      <c r="P97" s="333"/>
      <c r="Q97" s="333"/>
      <c r="R97" s="333"/>
      <c r="S97" s="333"/>
      <c r="T97" s="333"/>
      <c r="U97" s="333"/>
      <c r="V97" s="333"/>
    </row>
  </sheetData>
  <mergeCells count="11">
    <mergeCell ref="A28:B28"/>
    <mergeCell ref="K2:M2"/>
    <mergeCell ref="A22:B22"/>
    <mergeCell ref="A25:B25"/>
    <mergeCell ref="A26:B26"/>
    <mergeCell ref="A27:B27"/>
    <mergeCell ref="A19:B19"/>
    <mergeCell ref="A2:A3"/>
    <mergeCell ref="B2:D2"/>
    <mergeCell ref="E2:G2"/>
    <mergeCell ref="H2:J2"/>
  </mergeCells>
  <pageMargins left="0.7" right="0.7" top="0.75" bottom="0.75" header="0.3" footer="0.3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workbookViewId="0">
      <selection activeCell="G9" sqref="G9"/>
    </sheetView>
  </sheetViews>
  <sheetFormatPr defaultRowHeight="15"/>
  <cols>
    <col min="5" max="5" width="11.7109375" bestFit="1" customWidth="1"/>
    <col min="6" max="6" width="12.5703125" customWidth="1"/>
    <col min="7" max="7" width="12.7109375" customWidth="1"/>
  </cols>
  <sheetData>
    <row r="1" spans="1:12">
      <c r="A1" t="s">
        <v>499</v>
      </c>
      <c r="E1" s="326">
        <v>54457</v>
      </c>
      <c r="F1" s="326"/>
      <c r="G1" s="326"/>
      <c r="H1" s="326"/>
      <c r="I1" s="326"/>
      <c r="J1" s="326"/>
      <c r="K1" s="326"/>
      <c r="L1" s="326"/>
    </row>
    <row r="2" spans="1:12">
      <c r="A2" t="s">
        <v>500</v>
      </c>
      <c r="E2" s="326">
        <v>28130.400000000001</v>
      </c>
      <c r="F2" s="326"/>
      <c r="G2" s="326"/>
      <c r="H2" s="326"/>
      <c r="I2" s="326"/>
      <c r="J2" s="326"/>
      <c r="K2" s="326"/>
      <c r="L2" s="326"/>
    </row>
    <row r="3" spans="1:12">
      <c r="A3" t="s">
        <v>501</v>
      </c>
      <c r="E3" s="326">
        <v>24035</v>
      </c>
      <c r="F3" s="326"/>
      <c r="G3" s="326"/>
      <c r="H3" s="326"/>
      <c r="I3" s="326"/>
      <c r="J3" s="326"/>
      <c r="K3" s="326"/>
      <c r="L3" s="326"/>
    </row>
    <row r="4" spans="1:12">
      <c r="E4" s="326"/>
      <c r="F4" s="326"/>
      <c r="G4" s="326"/>
      <c r="H4" s="326"/>
      <c r="I4" s="326"/>
      <c r="J4" s="326"/>
      <c r="K4" s="326"/>
      <c r="L4" s="326"/>
    </row>
    <row r="5" spans="1:12" ht="45">
      <c r="A5" s="501" t="s">
        <v>527</v>
      </c>
      <c r="B5" s="501"/>
      <c r="C5" s="501"/>
      <c r="D5" s="501"/>
      <c r="E5" s="375">
        <v>3069971</v>
      </c>
      <c r="F5" s="318"/>
      <c r="G5" s="380" t="s">
        <v>531</v>
      </c>
      <c r="H5" s="326"/>
      <c r="I5" s="326"/>
      <c r="J5" s="326"/>
      <c r="K5" s="326"/>
      <c r="L5" s="326"/>
    </row>
    <row r="6" spans="1:12" s="372" customFormat="1">
      <c r="A6" s="502" t="s">
        <v>22</v>
      </c>
      <c r="B6" s="502"/>
      <c r="C6" s="502"/>
      <c r="D6" s="502"/>
      <c r="E6" s="376">
        <v>2821308</v>
      </c>
      <c r="F6" s="375"/>
      <c r="G6" s="375">
        <f>E6/E5*100</f>
        <v>91.900151499802433</v>
      </c>
      <c r="H6" s="373"/>
      <c r="I6" s="373"/>
      <c r="J6" s="373"/>
      <c r="K6" s="373"/>
      <c r="L6" s="373"/>
    </row>
    <row r="7" spans="1:12">
      <c r="A7" s="500" t="s">
        <v>530</v>
      </c>
      <c r="B7" s="500"/>
      <c r="C7" s="500"/>
      <c r="D7" s="500"/>
      <c r="E7" s="377">
        <v>953132</v>
      </c>
      <c r="F7" s="318">
        <f>E7/E6*100</f>
        <v>33.783337374012341</v>
      </c>
      <c r="G7" s="318">
        <f>E7/E5*100</f>
        <v>31.046938228406717</v>
      </c>
      <c r="H7" s="326"/>
      <c r="I7" s="326"/>
      <c r="J7" s="326"/>
      <c r="K7" s="326"/>
      <c r="L7" s="326"/>
    </row>
    <row r="8" spans="1:12">
      <c r="A8" s="503" t="s">
        <v>532</v>
      </c>
      <c r="B8" s="503"/>
      <c r="C8" s="503"/>
      <c r="D8" s="503"/>
      <c r="E8" s="377">
        <v>899353</v>
      </c>
      <c r="F8" s="318">
        <f>E8/E6*100</f>
        <v>31.877164776054229</v>
      </c>
      <c r="G8" s="318">
        <f>E8/E5*100</f>
        <v>29.295162723035496</v>
      </c>
      <c r="H8" s="326"/>
      <c r="I8" s="326"/>
      <c r="J8" s="326"/>
      <c r="K8" s="326"/>
      <c r="L8" s="326"/>
    </row>
    <row r="9" spans="1:12" ht="30" customHeight="1">
      <c r="A9" s="504" t="s">
        <v>533</v>
      </c>
      <c r="B9" s="505"/>
      <c r="C9" s="505"/>
      <c r="D9" s="505"/>
      <c r="E9" s="377">
        <v>444134</v>
      </c>
      <c r="F9" s="318">
        <f>E9/E6*100</f>
        <v>15.742130954862072</v>
      </c>
      <c r="G9" s="318">
        <f>E9/E5*100</f>
        <v>14.467042196815541</v>
      </c>
      <c r="H9" s="326"/>
      <c r="I9" s="326"/>
      <c r="J9" s="326"/>
      <c r="K9" s="326"/>
      <c r="L9" s="326"/>
    </row>
    <row r="10" spans="1:12">
      <c r="A10" s="500" t="s">
        <v>534</v>
      </c>
      <c r="B10" s="503"/>
      <c r="C10" s="503"/>
      <c r="D10" s="503"/>
      <c r="E10" s="377">
        <v>465086</v>
      </c>
      <c r="F10" s="318">
        <f>E10/E6*100</f>
        <v>16.484765222372037</v>
      </c>
      <c r="G10" s="318">
        <f>E10/E5*100</f>
        <v>15.149524213746645</v>
      </c>
      <c r="H10" s="326"/>
      <c r="I10" s="326"/>
      <c r="J10" s="326"/>
      <c r="K10" s="326"/>
      <c r="L10" s="326"/>
    </row>
    <row r="11" spans="1:12">
      <c r="A11" s="500" t="s">
        <v>535</v>
      </c>
      <c r="B11" s="503"/>
      <c r="C11" s="503"/>
      <c r="D11" s="503"/>
      <c r="E11" s="377">
        <v>30481</v>
      </c>
      <c r="F11" s="318">
        <f>E11/E6*100</f>
        <v>1.080385409887896</v>
      </c>
      <c r="G11" s="318">
        <f>E11/E5*100</f>
        <v>0.99287582846873801</v>
      </c>
      <c r="H11" s="326"/>
      <c r="I11" s="326"/>
      <c r="J11" s="326"/>
      <c r="K11" s="326"/>
      <c r="L11" s="326"/>
    </row>
    <row r="12" spans="1:12">
      <c r="A12" s="500" t="s">
        <v>536</v>
      </c>
      <c r="B12" s="503"/>
      <c r="C12" s="503"/>
      <c r="D12" s="503"/>
      <c r="E12" s="377">
        <v>29122</v>
      </c>
      <c r="F12" s="318">
        <f>E12/E6*100</f>
        <v>1.0322162628114335</v>
      </c>
      <c r="G12" s="318">
        <f>E12/E5*100</f>
        <v>0.9486083093293064</v>
      </c>
      <c r="H12" s="326"/>
      <c r="I12" s="326"/>
      <c r="J12" s="326"/>
      <c r="K12" s="326"/>
      <c r="L12" s="326"/>
    </row>
    <row r="13" spans="1:12" s="372" customFormat="1">
      <c r="A13" s="378" t="s">
        <v>528</v>
      </c>
      <c r="B13" s="379"/>
      <c r="C13" s="379"/>
      <c r="D13" s="379"/>
      <c r="E13" s="376">
        <v>143438</v>
      </c>
      <c r="F13" s="375"/>
      <c r="G13" s="375">
        <f>E13/E5*100</f>
        <v>4.6722916926576836</v>
      </c>
      <c r="H13" s="373"/>
      <c r="I13" s="373"/>
      <c r="J13" s="373"/>
      <c r="K13" s="373"/>
      <c r="L13" s="373"/>
    </row>
    <row r="14" spans="1:12" s="372" customFormat="1">
      <c r="A14" s="378" t="s">
        <v>529</v>
      </c>
      <c r="B14" s="379"/>
      <c r="C14" s="379"/>
      <c r="D14" s="379"/>
      <c r="E14" s="376">
        <v>105225</v>
      </c>
      <c r="F14" s="375"/>
      <c r="G14" s="375">
        <f>E14/E5*100</f>
        <v>3.4275568075398755</v>
      </c>
      <c r="H14" s="373"/>
      <c r="I14" s="373"/>
      <c r="J14" s="373"/>
      <c r="K14" s="373"/>
      <c r="L14" s="373"/>
    </row>
    <row r="15" spans="1:12">
      <c r="E15" s="326"/>
      <c r="F15" s="326"/>
      <c r="G15" s="326"/>
      <c r="H15" s="326"/>
      <c r="I15" s="326"/>
      <c r="J15" s="326"/>
      <c r="K15" s="326"/>
      <c r="L15" s="326"/>
    </row>
    <row r="16" spans="1:12">
      <c r="E16" s="326"/>
      <c r="F16" s="326"/>
      <c r="G16" s="326"/>
      <c r="H16" s="326"/>
      <c r="I16" s="326"/>
      <c r="J16" s="326"/>
      <c r="K16" s="326"/>
      <c r="L16" s="326"/>
    </row>
    <row r="17" spans="1:12">
      <c r="E17" s="326"/>
      <c r="F17" s="326"/>
      <c r="G17" s="326"/>
      <c r="H17" s="326"/>
      <c r="I17" s="326"/>
      <c r="J17" s="326"/>
      <c r="K17" s="326"/>
      <c r="L17" s="326"/>
    </row>
    <row r="18" spans="1:12">
      <c r="E18" s="326"/>
      <c r="F18" s="326"/>
      <c r="G18" s="326"/>
      <c r="H18" s="326"/>
      <c r="I18" s="326"/>
      <c r="J18" s="326"/>
      <c r="K18" s="326"/>
      <c r="L18" s="326"/>
    </row>
    <row r="19" spans="1:12" ht="45">
      <c r="A19" s="501" t="s">
        <v>538</v>
      </c>
      <c r="B19" s="501"/>
      <c r="C19" s="501"/>
      <c r="D19" s="501"/>
      <c r="E19" s="501"/>
      <c r="F19" s="375">
        <v>2921072</v>
      </c>
      <c r="G19" s="380" t="s">
        <v>537</v>
      </c>
      <c r="H19" s="326"/>
      <c r="I19" s="326"/>
      <c r="J19" s="326"/>
      <c r="K19" s="326"/>
      <c r="L19" s="326"/>
    </row>
    <row r="20" spans="1:12">
      <c r="A20" s="500" t="s">
        <v>514</v>
      </c>
      <c r="B20" s="500"/>
      <c r="C20" s="500"/>
      <c r="D20" s="500"/>
      <c r="E20" s="500"/>
      <c r="F20" s="318">
        <v>985847</v>
      </c>
      <c r="G20" s="318">
        <f>F20/F19*100</f>
        <v>33.749493336692829</v>
      </c>
      <c r="H20" s="326"/>
      <c r="I20" s="326"/>
      <c r="J20" s="326"/>
      <c r="K20" s="326"/>
      <c r="L20" s="326"/>
    </row>
    <row r="21" spans="1:12">
      <c r="A21" s="500" t="s">
        <v>515</v>
      </c>
      <c r="B21" s="500"/>
      <c r="C21" s="500"/>
      <c r="D21" s="500"/>
      <c r="E21" s="500"/>
      <c r="F21" s="318">
        <f>SUM(F22:F27)</f>
        <v>711971</v>
      </c>
      <c r="G21" s="318">
        <f>F21/F19*100</f>
        <v>24.373620369508181</v>
      </c>
      <c r="H21" s="326">
        <f>SUM(G20:G21)</f>
        <v>58.123113706201011</v>
      </c>
      <c r="I21" s="326"/>
      <c r="J21" s="326"/>
      <c r="K21" s="326"/>
      <c r="L21" s="326"/>
    </row>
    <row r="22" spans="1:12">
      <c r="A22" s="500" t="s">
        <v>516</v>
      </c>
      <c r="B22" s="500"/>
      <c r="C22" s="500"/>
      <c r="D22" s="500"/>
      <c r="E22" s="500"/>
      <c r="F22" s="318">
        <v>189018</v>
      </c>
      <c r="G22" s="318"/>
      <c r="H22" s="326"/>
      <c r="I22" s="326"/>
      <c r="J22" s="326"/>
      <c r="K22" s="326"/>
      <c r="L22" s="326"/>
    </row>
    <row r="23" spans="1:12">
      <c r="A23" s="500" t="s">
        <v>517</v>
      </c>
      <c r="B23" s="500"/>
      <c r="C23" s="500"/>
      <c r="D23" s="500"/>
      <c r="E23" s="500"/>
      <c r="F23" s="318">
        <v>10709</v>
      </c>
      <c r="G23" s="318"/>
      <c r="H23" s="326"/>
      <c r="I23" s="326"/>
      <c r="J23" s="326"/>
      <c r="K23" s="326"/>
      <c r="L23" s="326"/>
    </row>
    <row r="24" spans="1:12">
      <c r="A24" s="500" t="s">
        <v>518</v>
      </c>
      <c r="B24" s="500"/>
      <c r="C24" s="500"/>
      <c r="D24" s="500"/>
      <c r="E24" s="500"/>
      <c r="F24" s="318">
        <v>54457</v>
      </c>
      <c r="G24" s="318"/>
      <c r="H24" s="326"/>
      <c r="I24" s="326"/>
      <c r="J24" s="326"/>
      <c r="K24" s="326"/>
      <c r="L24" s="326"/>
    </row>
    <row r="25" spans="1:12">
      <c r="A25" s="500" t="s">
        <v>519</v>
      </c>
      <c r="B25" s="500"/>
      <c r="C25" s="500"/>
      <c r="D25" s="500"/>
      <c r="E25" s="500"/>
      <c r="F25" s="318">
        <v>98384</v>
      </c>
      <c r="G25" s="318"/>
      <c r="H25" s="326"/>
      <c r="I25" s="326"/>
      <c r="J25" s="326"/>
      <c r="K25" s="326"/>
      <c r="L25" s="326"/>
    </row>
    <row r="26" spans="1:12">
      <c r="A26" s="500" t="s">
        <v>526</v>
      </c>
      <c r="B26" s="500"/>
      <c r="C26" s="500"/>
      <c r="D26" s="500"/>
      <c r="E26" s="500"/>
      <c r="F26" s="318">
        <v>47250</v>
      </c>
      <c r="G26" s="318"/>
      <c r="H26" s="326"/>
      <c r="I26" s="326"/>
      <c r="J26" s="326"/>
      <c r="K26" s="326"/>
      <c r="L26" s="326"/>
    </row>
    <row r="27" spans="1:12">
      <c r="A27" s="500" t="s">
        <v>520</v>
      </c>
      <c r="B27" s="500"/>
      <c r="C27" s="500"/>
      <c r="D27" s="500"/>
      <c r="E27" s="500"/>
      <c r="F27" s="318">
        <v>312153</v>
      </c>
      <c r="G27" s="318"/>
      <c r="H27" s="326"/>
      <c r="I27" s="326"/>
      <c r="J27" s="326"/>
      <c r="K27" s="326"/>
      <c r="L27" s="326"/>
    </row>
    <row r="28" spans="1:12">
      <c r="A28" s="500" t="s">
        <v>524</v>
      </c>
      <c r="B28" s="500"/>
      <c r="C28" s="500"/>
      <c r="D28" s="500"/>
      <c r="E28" s="500"/>
      <c r="F28" s="318">
        <v>632201</v>
      </c>
      <c r="G28" s="318">
        <f>F28/F19*100</f>
        <v>21.642773611879473</v>
      </c>
      <c r="H28" s="326"/>
      <c r="I28" s="326"/>
      <c r="J28" s="326"/>
      <c r="K28" s="326"/>
      <c r="L28" s="326"/>
    </row>
    <row r="29" spans="1:12">
      <c r="A29" s="500" t="s">
        <v>521</v>
      </c>
      <c r="B29" s="500"/>
      <c r="C29" s="500"/>
      <c r="D29" s="500"/>
      <c r="E29" s="500"/>
      <c r="F29" s="318">
        <v>93393</v>
      </c>
      <c r="G29" s="318">
        <f>F29/F19*100</f>
        <v>3.1972166382752629</v>
      </c>
      <c r="H29" s="326"/>
      <c r="I29" s="326"/>
      <c r="J29" s="326"/>
      <c r="K29" s="326"/>
      <c r="L29" s="326"/>
    </row>
    <row r="30" spans="1:12">
      <c r="A30" s="500" t="s">
        <v>522</v>
      </c>
      <c r="B30" s="500"/>
      <c r="C30" s="500"/>
      <c r="D30" s="500"/>
      <c r="E30" s="500"/>
      <c r="F30" s="318">
        <v>228680</v>
      </c>
      <c r="G30" s="318">
        <f>F30/F19*100</f>
        <v>7.8286327759124044</v>
      </c>
      <c r="H30" s="326"/>
      <c r="I30" s="326"/>
      <c r="J30" s="326"/>
      <c r="K30" s="326"/>
      <c r="L30" s="326"/>
    </row>
    <row r="31" spans="1:12">
      <c r="A31" s="500" t="s">
        <v>523</v>
      </c>
      <c r="B31" s="500"/>
      <c r="C31" s="500"/>
      <c r="D31" s="500"/>
      <c r="E31" s="500"/>
      <c r="F31" s="318">
        <v>50842</v>
      </c>
      <c r="G31" s="318">
        <f>F31/F19*100</f>
        <v>1.7405253961559317</v>
      </c>
      <c r="H31" s="326"/>
      <c r="I31" s="326"/>
      <c r="J31" s="326"/>
      <c r="K31" s="326"/>
      <c r="L31" s="326"/>
    </row>
    <row r="32" spans="1:12">
      <c r="A32" s="500" t="s">
        <v>525</v>
      </c>
      <c r="B32" s="500"/>
      <c r="C32" s="500"/>
      <c r="D32" s="500"/>
      <c r="E32" s="500"/>
      <c r="F32" s="318">
        <v>105225</v>
      </c>
      <c r="G32" s="318">
        <f>F32/F19*100</f>
        <v>3.6022734119528721</v>
      </c>
      <c r="H32" s="326"/>
      <c r="I32" s="326"/>
      <c r="J32" s="326"/>
      <c r="K32" s="326"/>
      <c r="L32" s="326"/>
    </row>
    <row r="33" spans="1:12">
      <c r="A33" s="500"/>
      <c r="B33" s="500"/>
      <c r="C33" s="500"/>
      <c r="D33" s="500"/>
      <c r="E33" s="500"/>
      <c r="F33" s="318">
        <f>SUM(F20+F21+F28+F29+F30+F31+F32)</f>
        <v>2808159</v>
      </c>
      <c r="G33" s="318">
        <f>SUM(G20:G32)</f>
        <v>96.134535540376959</v>
      </c>
      <c r="H33" s="326"/>
      <c r="I33" s="326"/>
      <c r="J33" s="326"/>
      <c r="K33" s="326"/>
      <c r="L33" s="326"/>
    </row>
    <row r="34" spans="1:12">
      <c r="E34" s="326"/>
      <c r="F34" s="326"/>
      <c r="G34" s="326"/>
      <c r="H34" s="326"/>
      <c r="I34" s="326"/>
      <c r="J34" s="326"/>
      <c r="K34" s="326"/>
      <c r="L34" s="326"/>
    </row>
    <row r="35" spans="1:12">
      <c r="E35" s="326"/>
      <c r="F35" s="326"/>
      <c r="G35" s="326"/>
      <c r="H35" s="326"/>
      <c r="I35" s="326"/>
      <c r="J35" s="326"/>
      <c r="K35" s="326"/>
      <c r="L35" s="326"/>
    </row>
    <row r="36" spans="1:12">
      <c r="E36" s="326"/>
      <c r="F36" s="326"/>
      <c r="G36" s="326"/>
      <c r="H36" s="326"/>
      <c r="I36" s="326"/>
      <c r="J36" s="326"/>
      <c r="K36" s="326"/>
      <c r="L36" s="326"/>
    </row>
    <row r="37" spans="1:12">
      <c r="E37" s="326"/>
      <c r="F37" s="326"/>
      <c r="G37" s="326"/>
      <c r="H37" s="326"/>
      <c r="I37" s="326"/>
      <c r="J37" s="326"/>
      <c r="K37" s="326"/>
      <c r="L37" s="326"/>
    </row>
    <row r="38" spans="1:12">
      <c r="E38" s="326"/>
      <c r="F38" s="326"/>
      <c r="G38" s="326"/>
      <c r="H38" s="326"/>
      <c r="I38" s="326"/>
      <c r="J38" s="326"/>
      <c r="K38" s="326"/>
      <c r="L38" s="326"/>
    </row>
    <row r="39" spans="1:12">
      <c r="E39" s="326"/>
      <c r="F39" s="326"/>
      <c r="G39" s="326"/>
      <c r="H39" s="326"/>
      <c r="I39" s="326"/>
      <c r="J39" s="326"/>
      <c r="K39" s="326"/>
      <c r="L39" s="326"/>
    </row>
    <row r="40" spans="1:12">
      <c r="E40" s="326"/>
      <c r="F40" s="326"/>
      <c r="G40" s="326"/>
      <c r="H40" s="326"/>
      <c r="I40" s="326"/>
      <c r="J40" s="326"/>
      <c r="K40" s="326"/>
      <c r="L40" s="326"/>
    </row>
    <row r="41" spans="1:12">
      <c r="E41" s="326"/>
      <c r="F41" s="326"/>
      <c r="G41" s="326"/>
      <c r="H41" s="326"/>
      <c r="I41" s="326"/>
      <c r="J41" s="326"/>
      <c r="K41" s="326"/>
      <c r="L41" s="326"/>
    </row>
    <row r="42" spans="1:12">
      <c r="E42" s="326"/>
      <c r="F42" s="326"/>
      <c r="G42" s="326"/>
      <c r="H42" s="326"/>
      <c r="I42" s="326"/>
      <c r="J42" s="326"/>
      <c r="K42" s="326"/>
      <c r="L42" s="326"/>
    </row>
    <row r="43" spans="1:12">
      <c r="E43" s="326"/>
      <c r="F43" s="326"/>
      <c r="G43" s="326"/>
      <c r="H43" s="326"/>
      <c r="I43" s="326"/>
      <c r="J43" s="326"/>
      <c r="K43" s="326"/>
      <c r="L43" s="326"/>
    </row>
    <row r="44" spans="1:12">
      <c r="E44" s="326"/>
      <c r="F44" s="326"/>
      <c r="G44" s="326"/>
      <c r="H44" s="326"/>
      <c r="I44" s="326"/>
      <c r="J44" s="326"/>
      <c r="K44" s="326"/>
      <c r="L44" s="326"/>
    </row>
    <row r="45" spans="1:12">
      <c r="E45" s="326"/>
      <c r="F45" s="326"/>
      <c r="G45" s="326"/>
      <c r="H45" s="326"/>
      <c r="I45" s="326"/>
      <c r="J45" s="326"/>
      <c r="K45" s="326"/>
      <c r="L45" s="326"/>
    </row>
    <row r="46" spans="1:12">
      <c r="E46" s="326"/>
      <c r="F46" s="326"/>
      <c r="G46" s="326"/>
      <c r="H46" s="326"/>
      <c r="I46" s="326"/>
      <c r="J46" s="326"/>
      <c r="K46" s="326"/>
      <c r="L46" s="326"/>
    </row>
    <row r="47" spans="1:12">
      <c r="E47" s="326"/>
      <c r="F47" s="326"/>
      <c r="G47" s="326"/>
      <c r="H47" s="326"/>
      <c r="I47" s="326"/>
      <c r="J47" s="326"/>
      <c r="K47" s="326"/>
      <c r="L47" s="326"/>
    </row>
    <row r="48" spans="1:12">
      <c r="E48" s="326"/>
      <c r="F48" s="326"/>
      <c r="G48" s="326"/>
      <c r="H48" s="326"/>
      <c r="I48" s="326"/>
      <c r="J48" s="326"/>
      <c r="K48" s="326"/>
      <c r="L48" s="326"/>
    </row>
    <row r="49" spans="5:12">
      <c r="E49" s="326"/>
      <c r="F49" s="326"/>
      <c r="G49" s="326"/>
      <c r="H49" s="326"/>
      <c r="I49" s="326"/>
      <c r="J49" s="326"/>
      <c r="K49" s="326"/>
      <c r="L49" s="326"/>
    </row>
    <row r="50" spans="5:12">
      <c r="E50" s="326"/>
      <c r="F50" s="326"/>
      <c r="G50" s="326"/>
      <c r="H50" s="326"/>
      <c r="I50" s="326"/>
      <c r="J50" s="326"/>
      <c r="K50" s="326"/>
      <c r="L50" s="326"/>
    </row>
    <row r="51" spans="5:12">
      <c r="E51" s="326"/>
      <c r="F51" s="326"/>
      <c r="G51" s="326"/>
      <c r="H51" s="326"/>
      <c r="I51" s="326"/>
      <c r="J51" s="326"/>
      <c r="K51" s="326"/>
      <c r="L51" s="326"/>
    </row>
    <row r="52" spans="5:12">
      <c r="E52" s="326"/>
      <c r="F52" s="326"/>
      <c r="G52" s="326"/>
      <c r="H52" s="326"/>
      <c r="I52" s="326"/>
      <c r="J52" s="326"/>
      <c r="K52" s="326"/>
      <c r="L52" s="326"/>
    </row>
    <row r="53" spans="5:12">
      <c r="E53" s="326"/>
      <c r="F53" s="326"/>
      <c r="G53" s="326"/>
      <c r="H53" s="326"/>
      <c r="I53" s="326"/>
      <c r="J53" s="326"/>
      <c r="K53" s="326"/>
      <c r="L53" s="326"/>
    </row>
    <row r="54" spans="5:12">
      <c r="E54" s="326"/>
      <c r="F54" s="326"/>
      <c r="G54" s="326"/>
      <c r="H54" s="326"/>
      <c r="I54" s="326"/>
      <c r="J54" s="326"/>
      <c r="K54" s="326"/>
      <c r="L54" s="326"/>
    </row>
    <row r="55" spans="5:12">
      <c r="E55" s="326"/>
      <c r="F55" s="326"/>
      <c r="G55" s="326"/>
      <c r="H55" s="326"/>
      <c r="I55" s="326"/>
      <c r="J55" s="326"/>
      <c r="K55" s="326"/>
      <c r="L55" s="326"/>
    </row>
    <row r="56" spans="5:12">
      <c r="E56" s="326"/>
      <c r="F56" s="326"/>
      <c r="G56" s="326"/>
      <c r="H56" s="326"/>
      <c r="I56" s="326"/>
      <c r="J56" s="326"/>
      <c r="K56" s="326"/>
      <c r="L56" s="326"/>
    </row>
    <row r="57" spans="5:12">
      <c r="E57" s="326"/>
      <c r="F57" s="326"/>
      <c r="G57" s="326"/>
      <c r="H57" s="326"/>
      <c r="I57" s="326"/>
      <c r="J57" s="326"/>
      <c r="K57" s="326"/>
      <c r="L57" s="326"/>
    </row>
    <row r="58" spans="5:12">
      <c r="E58" s="326"/>
      <c r="F58" s="326"/>
      <c r="G58" s="326"/>
      <c r="H58" s="326"/>
      <c r="I58" s="326"/>
      <c r="J58" s="326"/>
      <c r="K58" s="326"/>
      <c r="L58" s="326"/>
    </row>
    <row r="59" spans="5:12">
      <c r="E59" s="326"/>
      <c r="F59" s="326"/>
      <c r="G59" s="326"/>
      <c r="H59" s="326"/>
      <c r="I59" s="326"/>
      <c r="J59" s="326"/>
      <c r="K59" s="326"/>
      <c r="L59" s="326"/>
    </row>
    <row r="60" spans="5:12">
      <c r="E60" s="326"/>
      <c r="F60" s="326"/>
      <c r="G60" s="326"/>
      <c r="H60" s="326"/>
      <c r="I60" s="326"/>
      <c r="J60" s="326"/>
      <c r="K60" s="326"/>
      <c r="L60" s="326"/>
    </row>
    <row r="61" spans="5:12">
      <c r="E61" s="326"/>
      <c r="F61" s="326"/>
      <c r="G61" s="326"/>
      <c r="H61" s="326"/>
      <c r="I61" s="326"/>
      <c r="J61" s="326"/>
      <c r="K61" s="326"/>
      <c r="L61" s="326"/>
    </row>
    <row r="62" spans="5:12">
      <c r="E62" s="326"/>
      <c r="F62" s="326"/>
      <c r="G62" s="326"/>
      <c r="H62" s="326"/>
      <c r="I62" s="326"/>
      <c r="J62" s="326"/>
      <c r="K62" s="326"/>
      <c r="L62" s="326"/>
    </row>
    <row r="63" spans="5:12">
      <c r="E63" s="326"/>
      <c r="F63" s="326"/>
      <c r="G63" s="326"/>
      <c r="H63" s="326"/>
      <c r="I63" s="326"/>
      <c r="J63" s="326"/>
      <c r="K63" s="326"/>
      <c r="L63" s="326"/>
    </row>
  </sheetData>
  <mergeCells count="23">
    <mergeCell ref="A26:E26"/>
    <mergeCell ref="A27:E27"/>
    <mergeCell ref="A33:E33"/>
    <mergeCell ref="A29:E29"/>
    <mergeCell ref="A30:E30"/>
    <mergeCell ref="A31:E31"/>
    <mergeCell ref="A32:E32"/>
    <mergeCell ref="A28:E28"/>
    <mergeCell ref="A23:E23"/>
    <mergeCell ref="A24:E24"/>
    <mergeCell ref="A25:E25"/>
    <mergeCell ref="A22:E22"/>
    <mergeCell ref="A5:D5"/>
    <mergeCell ref="A6:D6"/>
    <mergeCell ref="A7:D7"/>
    <mergeCell ref="A8:D8"/>
    <mergeCell ref="A9:D9"/>
    <mergeCell ref="A10:D10"/>
    <mergeCell ref="A11:D11"/>
    <mergeCell ref="A12:D12"/>
    <mergeCell ref="A19:E19"/>
    <mergeCell ref="A20:E20"/>
    <mergeCell ref="A21:E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workbookViewId="0">
      <selection activeCell="U1" sqref="U1"/>
    </sheetView>
  </sheetViews>
  <sheetFormatPr defaultRowHeight="15"/>
  <cols>
    <col min="21" max="21" width="10.140625" style="372" bestFit="1" customWidth="1"/>
  </cols>
  <sheetData>
    <row r="1" spans="1:23">
      <c r="A1" s="372">
        <v>321</v>
      </c>
      <c r="U1" s="373">
        <f>SUM(U2:U4)</f>
        <v>16897</v>
      </c>
    </row>
    <row r="2" spans="1:23">
      <c r="A2">
        <v>3211</v>
      </c>
      <c r="C2">
        <v>3792</v>
      </c>
      <c r="D2">
        <v>328</v>
      </c>
      <c r="E2">
        <v>4262</v>
      </c>
      <c r="U2" s="373">
        <f t="shared" ref="U2:U7" si="0">SUM(C2:T2)</f>
        <v>8382</v>
      </c>
    </row>
    <row r="3" spans="1:23">
      <c r="A3">
        <v>3212</v>
      </c>
      <c r="C3">
        <v>5902</v>
      </c>
      <c r="U3" s="373">
        <f t="shared" si="0"/>
        <v>5902</v>
      </c>
    </row>
    <row r="4" spans="1:23">
      <c r="A4">
        <v>3213</v>
      </c>
      <c r="C4">
        <v>2613</v>
      </c>
      <c r="U4" s="373">
        <f t="shared" si="0"/>
        <v>2613</v>
      </c>
    </row>
    <row r="5" spans="1:23">
      <c r="U5" s="373"/>
    </row>
    <row r="6" spans="1:23">
      <c r="A6" s="372">
        <v>322</v>
      </c>
      <c r="U6" s="373">
        <f>SUM(U7:U10)</f>
        <v>373740</v>
      </c>
    </row>
    <row r="7" spans="1:23">
      <c r="A7">
        <v>3221</v>
      </c>
      <c r="C7">
        <v>9319</v>
      </c>
      <c r="D7">
        <v>1175</v>
      </c>
      <c r="E7">
        <v>2640</v>
      </c>
      <c r="F7">
        <v>277</v>
      </c>
      <c r="U7" s="373">
        <f t="shared" si="0"/>
        <v>13411</v>
      </c>
    </row>
    <row r="8" spans="1:23">
      <c r="A8">
        <v>3223</v>
      </c>
      <c r="C8">
        <v>9360</v>
      </c>
      <c r="D8">
        <v>12530</v>
      </c>
      <c r="E8">
        <v>4070</v>
      </c>
      <c r="F8">
        <v>16856</v>
      </c>
      <c r="G8">
        <v>3984</v>
      </c>
      <c r="H8">
        <v>1040</v>
      </c>
      <c r="I8">
        <v>1392</v>
      </c>
      <c r="J8">
        <v>1569</v>
      </c>
      <c r="K8">
        <v>24444</v>
      </c>
      <c r="L8">
        <v>14104</v>
      </c>
      <c r="M8">
        <v>16228</v>
      </c>
      <c r="N8">
        <v>11148</v>
      </c>
      <c r="O8">
        <v>8429</v>
      </c>
      <c r="P8">
        <v>39243</v>
      </c>
      <c r="Q8">
        <v>535</v>
      </c>
      <c r="R8">
        <v>98384</v>
      </c>
      <c r="S8">
        <v>11541</v>
      </c>
      <c r="T8">
        <v>3039</v>
      </c>
      <c r="U8" s="373">
        <f>SUM(C8:T8)</f>
        <v>277896</v>
      </c>
    </row>
    <row r="9" spans="1:23">
      <c r="A9">
        <v>3224</v>
      </c>
      <c r="C9">
        <v>4095</v>
      </c>
      <c r="D9">
        <v>5885</v>
      </c>
      <c r="E9">
        <v>906</v>
      </c>
      <c r="F9">
        <v>2064</v>
      </c>
      <c r="G9">
        <v>993</v>
      </c>
      <c r="H9">
        <v>320</v>
      </c>
      <c r="I9">
        <v>6267</v>
      </c>
      <c r="J9">
        <v>25508</v>
      </c>
      <c r="K9">
        <v>950</v>
      </c>
      <c r="L9">
        <v>2197</v>
      </c>
      <c r="M9">
        <v>12861</v>
      </c>
      <c r="U9" s="373">
        <f>SUM(C9:T9)</f>
        <v>62046</v>
      </c>
    </row>
    <row r="10" spans="1:23">
      <c r="A10">
        <v>3225</v>
      </c>
      <c r="C10">
        <v>3161</v>
      </c>
      <c r="D10">
        <v>2700</v>
      </c>
      <c r="E10">
        <v>275</v>
      </c>
      <c r="F10">
        <v>580</v>
      </c>
      <c r="G10">
        <v>1530</v>
      </c>
      <c r="H10">
        <v>12141</v>
      </c>
      <c r="U10" s="373">
        <f>SUM(C10:T10)</f>
        <v>20387</v>
      </c>
    </row>
    <row r="11" spans="1:23">
      <c r="U11" s="373"/>
    </row>
    <row r="12" spans="1:23">
      <c r="A12" s="372">
        <v>323</v>
      </c>
      <c r="U12" s="373">
        <f>SUM(U13:U19)</f>
        <v>236605</v>
      </c>
      <c r="V12">
        <v>-237424</v>
      </c>
      <c r="W12" s="326">
        <f>SUM(U12:V12)</f>
        <v>-819</v>
      </c>
    </row>
    <row r="13" spans="1:23">
      <c r="A13">
        <v>3231</v>
      </c>
      <c r="C13">
        <v>12463</v>
      </c>
      <c r="D13">
        <v>6003</v>
      </c>
      <c r="E13">
        <v>671</v>
      </c>
      <c r="F13">
        <v>2409</v>
      </c>
      <c r="U13" s="373">
        <f t="shared" ref="U13:U29" si="1">SUM(C13:T13)</f>
        <v>21546</v>
      </c>
    </row>
    <row r="14" spans="1:23">
      <c r="A14">
        <v>3232</v>
      </c>
      <c r="C14">
        <v>3388</v>
      </c>
      <c r="D14">
        <v>3066</v>
      </c>
      <c r="E14">
        <v>375</v>
      </c>
      <c r="F14">
        <v>42512</v>
      </c>
      <c r="G14">
        <v>25975</v>
      </c>
      <c r="H14">
        <v>1330</v>
      </c>
      <c r="I14">
        <v>13860</v>
      </c>
      <c r="J14">
        <v>7569</v>
      </c>
      <c r="U14" s="373">
        <f t="shared" si="1"/>
        <v>98075</v>
      </c>
    </row>
    <row r="15" spans="1:23">
      <c r="A15">
        <v>3233</v>
      </c>
      <c r="C15">
        <v>1900</v>
      </c>
      <c r="D15">
        <v>2760</v>
      </c>
      <c r="E15">
        <v>1651</v>
      </c>
      <c r="U15" s="373">
        <f t="shared" si="1"/>
        <v>6311</v>
      </c>
    </row>
    <row r="16" spans="1:23">
      <c r="A16">
        <v>3234</v>
      </c>
      <c r="C16">
        <v>2577</v>
      </c>
      <c r="D16">
        <v>1137</v>
      </c>
      <c r="E16">
        <v>47250</v>
      </c>
      <c r="F16">
        <v>3206</v>
      </c>
      <c r="G16">
        <v>10034</v>
      </c>
      <c r="H16">
        <v>1934</v>
      </c>
      <c r="U16" s="373">
        <f t="shared" si="1"/>
        <v>66138</v>
      </c>
    </row>
    <row r="17" spans="1:23">
      <c r="A17">
        <v>3237</v>
      </c>
      <c r="C17">
        <v>21758</v>
      </c>
      <c r="U17" s="373">
        <f t="shared" si="1"/>
        <v>21758</v>
      </c>
    </row>
    <row r="18" spans="1:23">
      <c r="A18">
        <v>3238</v>
      </c>
      <c r="C18">
        <v>13350</v>
      </c>
      <c r="U18" s="373">
        <f t="shared" si="1"/>
        <v>13350</v>
      </c>
    </row>
    <row r="19" spans="1:23">
      <c r="A19">
        <v>3239</v>
      </c>
      <c r="C19">
        <v>120</v>
      </c>
      <c r="D19">
        <v>4618</v>
      </c>
      <c r="E19">
        <v>1861</v>
      </c>
      <c r="F19">
        <v>2828</v>
      </c>
      <c r="U19" s="373">
        <f t="shared" si="1"/>
        <v>9427</v>
      </c>
    </row>
    <row r="20" spans="1:23">
      <c r="U20" s="373"/>
    </row>
    <row r="21" spans="1:23">
      <c r="A21" s="372">
        <v>329</v>
      </c>
      <c r="U21" s="373">
        <f>SUM(U22:U26)</f>
        <v>147013</v>
      </c>
      <c r="V21">
        <v>-149442</v>
      </c>
      <c r="W21" s="326">
        <f>SUM(U21:V21)</f>
        <v>-2429</v>
      </c>
    </row>
    <row r="22" spans="1:23">
      <c r="A22">
        <v>3291</v>
      </c>
      <c r="C22">
        <v>14823</v>
      </c>
      <c r="U22" s="373">
        <f t="shared" si="1"/>
        <v>14823</v>
      </c>
    </row>
    <row r="23" spans="1:23">
      <c r="A23">
        <v>3292</v>
      </c>
      <c r="C23">
        <v>4641</v>
      </c>
      <c r="D23">
        <v>5272</v>
      </c>
      <c r="E23">
        <v>1473</v>
      </c>
      <c r="U23" s="373">
        <f t="shared" si="1"/>
        <v>11386</v>
      </c>
    </row>
    <row r="24" spans="1:23">
      <c r="A24">
        <v>3293</v>
      </c>
      <c r="C24">
        <v>12904</v>
      </c>
      <c r="U24" s="373">
        <f t="shared" si="1"/>
        <v>12904</v>
      </c>
    </row>
    <row r="25" spans="1:23">
      <c r="A25">
        <v>3294</v>
      </c>
      <c r="C25">
        <v>640</v>
      </c>
      <c r="U25" s="373">
        <f t="shared" si="1"/>
        <v>640</v>
      </c>
    </row>
    <row r="26" spans="1:23">
      <c r="A26">
        <v>3299</v>
      </c>
      <c r="C26">
        <v>1920</v>
      </c>
      <c r="D26">
        <v>11202</v>
      </c>
      <c r="E26">
        <v>2503</v>
      </c>
      <c r="F26">
        <v>6000</v>
      </c>
      <c r="G26">
        <v>1048</v>
      </c>
      <c r="H26">
        <v>2991</v>
      </c>
      <c r="I26">
        <v>10040</v>
      </c>
      <c r="J26">
        <v>4382</v>
      </c>
      <c r="K26">
        <v>750</v>
      </c>
      <c r="L26">
        <v>20</v>
      </c>
      <c r="M26">
        <v>1390</v>
      </c>
      <c r="N26">
        <v>12500</v>
      </c>
      <c r="O26">
        <v>16500</v>
      </c>
      <c r="P26">
        <v>23821</v>
      </c>
      <c r="Q26">
        <v>5000</v>
      </c>
      <c r="R26">
        <v>4000</v>
      </c>
      <c r="S26">
        <v>3193</v>
      </c>
      <c r="U26" s="373">
        <f t="shared" si="1"/>
        <v>107260</v>
      </c>
    </row>
    <row r="27" spans="1:23">
      <c r="U27" s="373"/>
    </row>
    <row r="28" spans="1:23">
      <c r="A28" s="372">
        <v>3811</v>
      </c>
      <c r="C28">
        <v>3707</v>
      </c>
      <c r="D28">
        <v>47594</v>
      </c>
      <c r="E28">
        <v>10000</v>
      </c>
      <c r="F28">
        <v>2000</v>
      </c>
      <c r="G28">
        <v>9796</v>
      </c>
      <c r="H28">
        <v>3000</v>
      </c>
      <c r="I28">
        <v>9136</v>
      </c>
      <c r="J28">
        <v>9713</v>
      </c>
      <c r="K28">
        <v>5000</v>
      </c>
      <c r="L28">
        <v>7550</v>
      </c>
      <c r="M28">
        <v>61246</v>
      </c>
      <c r="N28">
        <v>8158</v>
      </c>
      <c r="O28">
        <v>30000</v>
      </c>
      <c r="U28" s="373">
        <f t="shared" si="1"/>
        <v>206900</v>
      </c>
    </row>
    <row r="29" spans="1:23">
      <c r="A29" s="372">
        <v>4214</v>
      </c>
      <c r="C29">
        <v>187459</v>
      </c>
      <c r="D29">
        <v>78125</v>
      </c>
      <c r="E29">
        <v>240180</v>
      </c>
      <c r="F29">
        <v>262695</v>
      </c>
      <c r="G29">
        <v>120775</v>
      </c>
      <c r="U29" s="373">
        <f t="shared" si="1"/>
        <v>889234</v>
      </c>
    </row>
    <row r="30" spans="1:23">
      <c r="U30" s="373"/>
    </row>
    <row r="31" spans="1:23">
      <c r="U31" s="373"/>
    </row>
    <row r="32" spans="1:23">
      <c r="U32" s="373"/>
    </row>
    <row r="33" spans="21:21">
      <c r="U33" s="373"/>
    </row>
    <row r="34" spans="21:21">
      <c r="U34" s="373"/>
    </row>
    <row r="35" spans="21:21">
      <c r="U35" s="373"/>
    </row>
    <row r="36" spans="21:21">
      <c r="U36" s="373"/>
    </row>
    <row r="37" spans="21:21">
      <c r="U37" s="373"/>
    </row>
    <row r="38" spans="21:21">
      <c r="U38" s="373"/>
    </row>
    <row r="39" spans="21:21">
      <c r="U39" s="373"/>
    </row>
    <row r="40" spans="21:21">
      <c r="U40" s="373"/>
    </row>
    <row r="41" spans="21:21">
      <c r="U41" s="37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9"/>
  <sheetViews>
    <sheetView workbookViewId="0">
      <selection activeCell="C9" sqref="C9"/>
    </sheetView>
  </sheetViews>
  <sheetFormatPr defaultRowHeight="15"/>
  <cols>
    <col min="1" max="1" width="16.5703125" customWidth="1"/>
    <col min="2" max="2" width="14.140625" customWidth="1"/>
    <col min="3" max="3" width="16.85546875" customWidth="1"/>
    <col min="4" max="4" width="76.140625" customWidth="1"/>
  </cols>
  <sheetData>
    <row r="2" spans="1:4" ht="60">
      <c r="A2" s="388" t="s">
        <v>580</v>
      </c>
      <c r="B2" s="389" t="s">
        <v>583</v>
      </c>
      <c r="C2" s="388" t="s">
        <v>581</v>
      </c>
      <c r="D2" s="388" t="s">
        <v>582</v>
      </c>
    </row>
    <row r="3" spans="1:4">
      <c r="A3" s="318">
        <v>87.6</v>
      </c>
      <c r="B3" s="318">
        <v>58.4</v>
      </c>
      <c r="C3" s="318">
        <v>42</v>
      </c>
      <c r="D3" s="381" t="s">
        <v>584</v>
      </c>
    </row>
    <row r="4" spans="1:4">
      <c r="A4" s="318"/>
      <c r="B4" s="318">
        <v>286.76</v>
      </c>
      <c r="C4" s="318">
        <v>505</v>
      </c>
      <c r="D4" s="381" t="s">
        <v>585</v>
      </c>
    </row>
    <row r="5" spans="1:4">
      <c r="A5" s="318">
        <v>161.72999999999999</v>
      </c>
      <c r="B5" s="318">
        <v>161.72999999999999</v>
      </c>
      <c r="C5" s="318"/>
      <c r="D5" s="381" t="s">
        <v>586</v>
      </c>
    </row>
    <row r="6" spans="1:4">
      <c r="A6" s="318">
        <v>1400</v>
      </c>
      <c r="B6" s="318">
        <v>1400</v>
      </c>
      <c r="C6" s="318">
        <v>5825</v>
      </c>
      <c r="D6" s="381" t="s">
        <v>587</v>
      </c>
    </row>
    <row r="7" spans="1:4">
      <c r="A7" s="318">
        <v>400</v>
      </c>
      <c r="B7" s="318">
        <v>400</v>
      </c>
      <c r="C7" s="318"/>
      <c r="D7" s="381" t="s">
        <v>588</v>
      </c>
    </row>
    <row r="8" spans="1:4">
      <c r="A8" s="318">
        <v>610</v>
      </c>
      <c r="B8" s="318">
        <v>610</v>
      </c>
      <c r="C8" s="318">
        <v>6053.79</v>
      </c>
      <c r="D8" s="381" t="s">
        <v>589</v>
      </c>
    </row>
    <row r="9" spans="1:4">
      <c r="A9" s="318"/>
      <c r="B9" s="318">
        <v>1200</v>
      </c>
      <c r="C9" s="318"/>
      <c r="D9" s="381" t="s">
        <v>590</v>
      </c>
    </row>
    <row r="10" spans="1:4">
      <c r="A10" s="318">
        <v>100</v>
      </c>
      <c r="B10" s="318">
        <v>100</v>
      </c>
      <c r="C10" s="318">
        <v>350</v>
      </c>
      <c r="D10" s="381" t="s">
        <v>591</v>
      </c>
    </row>
    <row r="11" spans="1:4">
      <c r="A11" s="318"/>
      <c r="B11" s="318">
        <v>2020</v>
      </c>
      <c r="C11" s="318"/>
      <c r="D11" s="381" t="s">
        <v>592</v>
      </c>
    </row>
    <row r="12" spans="1:4">
      <c r="A12" s="318"/>
      <c r="B12" s="318"/>
      <c r="C12" s="318">
        <v>450</v>
      </c>
      <c r="D12" s="381" t="s">
        <v>624</v>
      </c>
    </row>
    <row r="13" spans="1:4">
      <c r="A13" s="318"/>
      <c r="B13" s="318"/>
      <c r="C13" s="318">
        <v>625</v>
      </c>
      <c r="D13" s="381" t="s">
        <v>623</v>
      </c>
    </row>
    <row r="14" spans="1:4">
      <c r="A14" s="318"/>
      <c r="B14" s="318"/>
      <c r="C14" s="318">
        <v>359.39</v>
      </c>
      <c r="D14" s="381" t="s">
        <v>625</v>
      </c>
    </row>
    <row r="15" spans="1:4">
      <c r="A15" s="318"/>
      <c r="B15" s="318"/>
      <c r="C15" s="318">
        <v>58</v>
      </c>
      <c r="D15" s="381" t="s">
        <v>626</v>
      </c>
    </row>
    <row r="16" spans="1:4">
      <c r="A16" s="318"/>
      <c r="B16" s="318"/>
      <c r="C16" s="318">
        <v>900</v>
      </c>
      <c r="D16" s="381" t="s">
        <v>627</v>
      </c>
    </row>
    <row r="17" spans="1:4">
      <c r="A17" s="318"/>
      <c r="B17" s="318"/>
      <c r="C17" s="318">
        <v>914.15</v>
      </c>
      <c r="D17" s="381" t="s">
        <v>628</v>
      </c>
    </row>
    <row r="18" spans="1:4">
      <c r="A18" s="318">
        <f>SUM(A3:A12)</f>
        <v>2759.33</v>
      </c>
      <c r="B18" s="318">
        <f>SUM(B3:B12)</f>
        <v>6236.8899999999994</v>
      </c>
      <c r="C18" s="318">
        <f>SUM(C3:C17)</f>
        <v>16082.33</v>
      </c>
      <c r="D18" s="381" t="s">
        <v>490</v>
      </c>
    </row>
    <row r="19" spans="1:4">
      <c r="A19" s="326"/>
      <c r="B19" s="326"/>
      <c r="C19" s="326"/>
    </row>
    <row r="20" spans="1:4">
      <c r="A20" s="326"/>
      <c r="B20" s="326"/>
      <c r="C20" s="326">
        <f>SUM(A18:C18)</f>
        <v>25078.55</v>
      </c>
    </row>
    <row r="21" spans="1:4">
      <c r="A21" s="326"/>
      <c r="B21" s="326"/>
      <c r="C21" s="326"/>
    </row>
    <row r="22" spans="1:4">
      <c r="A22" s="326"/>
      <c r="B22" s="326"/>
      <c r="C22" s="326"/>
    </row>
    <row r="23" spans="1:4">
      <c r="A23" s="326"/>
      <c r="B23" s="326"/>
      <c r="C23" s="326"/>
    </row>
    <row r="24" spans="1:4">
      <c r="A24" s="326"/>
      <c r="B24" s="326"/>
      <c r="C24" s="326"/>
    </row>
    <row r="25" spans="1:4">
      <c r="A25" s="326"/>
      <c r="B25" s="326"/>
      <c r="C25" s="326"/>
    </row>
    <row r="26" spans="1:4">
      <c r="A26" s="326"/>
      <c r="B26" s="326"/>
      <c r="C26" s="326"/>
    </row>
    <row r="27" spans="1:4">
      <c r="A27" s="326"/>
      <c r="B27" s="326"/>
      <c r="C27" s="326"/>
    </row>
    <row r="28" spans="1:4">
      <c r="A28" s="326"/>
      <c r="B28" s="326"/>
      <c r="C28" s="326"/>
    </row>
    <row r="29" spans="1:4">
      <c r="A29" s="326"/>
      <c r="B29" s="326"/>
      <c r="C29" s="326"/>
    </row>
    <row r="30" spans="1:4">
      <c r="A30" s="326"/>
      <c r="B30" s="326"/>
      <c r="C30" s="326"/>
    </row>
    <row r="31" spans="1:4">
      <c r="A31" s="326"/>
      <c r="B31" s="326"/>
      <c r="C31" s="326"/>
    </row>
    <row r="32" spans="1:4">
      <c r="A32" s="326"/>
      <c r="B32" s="326"/>
      <c r="C32" s="326"/>
    </row>
    <row r="33" spans="1:3">
      <c r="A33" s="326"/>
      <c r="B33" s="326"/>
      <c r="C33" s="326"/>
    </row>
    <row r="34" spans="1:3">
      <c r="A34" s="326"/>
      <c r="B34" s="326"/>
      <c r="C34" s="326"/>
    </row>
    <row r="35" spans="1:3">
      <c r="A35" s="326"/>
      <c r="B35" s="326"/>
      <c r="C35" s="326"/>
    </row>
    <row r="36" spans="1:3">
      <c r="A36" s="326"/>
      <c r="B36" s="326"/>
      <c r="C36" s="326"/>
    </row>
    <row r="37" spans="1:3">
      <c r="A37" s="326"/>
      <c r="B37" s="326"/>
      <c r="C37" s="326"/>
    </row>
    <row r="38" spans="1:3">
      <c r="A38" s="326"/>
      <c r="B38" s="326"/>
      <c r="C38" s="326"/>
    </row>
    <row r="39" spans="1:3">
      <c r="A39" s="326"/>
      <c r="B39" s="326"/>
      <c r="C39" s="326"/>
    </row>
    <row r="40" spans="1:3">
      <c r="A40" s="326"/>
      <c r="B40" s="326"/>
      <c r="C40" s="326"/>
    </row>
    <row r="41" spans="1:3">
      <c r="A41" s="326"/>
      <c r="B41" s="326"/>
      <c r="C41" s="326"/>
    </row>
    <row r="42" spans="1:3">
      <c r="A42" s="326"/>
      <c r="B42" s="326"/>
      <c r="C42" s="326"/>
    </row>
    <row r="43" spans="1:3">
      <c r="A43" s="326"/>
      <c r="B43" s="326"/>
      <c r="C43" s="326"/>
    </row>
    <row r="44" spans="1:3">
      <c r="A44" s="326"/>
      <c r="B44" s="326"/>
      <c r="C44" s="326"/>
    </row>
    <row r="45" spans="1:3">
      <c r="A45" s="326"/>
      <c r="B45" s="326"/>
      <c r="C45" s="326"/>
    </row>
    <row r="46" spans="1:3">
      <c r="A46" s="326"/>
      <c r="B46" s="326"/>
      <c r="C46" s="326"/>
    </row>
    <row r="47" spans="1:3">
      <c r="A47" s="326"/>
      <c r="B47" s="326"/>
      <c r="C47" s="326"/>
    </row>
    <row r="48" spans="1:3">
      <c r="A48" s="326"/>
      <c r="B48" s="326"/>
      <c r="C48" s="326"/>
    </row>
    <row r="49" spans="1:3">
      <c r="A49" s="326"/>
      <c r="B49" s="326"/>
      <c r="C49" s="326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1"/>
  <sheetViews>
    <sheetView workbookViewId="0">
      <selection activeCell="A3" sqref="A3"/>
    </sheetView>
  </sheetViews>
  <sheetFormatPr defaultRowHeight="15"/>
  <cols>
    <col min="1" max="1" width="10" style="458" customWidth="1"/>
    <col min="2" max="2" width="15.7109375" style="458" customWidth="1"/>
    <col min="3" max="3" width="13.85546875" style="458" customWidth="1"/>
    <col min="4" max="4" width="11.85546875" style="458" customWidth="1"/>
    <col min="5" max="5" width="15.140625" style="458" customWidth="1"/>
    <col min="6" max="6" width="12.85546875" style="458" customWidth="1"/>
    <col min="7" max="7" width="14" style="458" customWidth="1"/>
    <col min="8" max="8" width="14.42578125" style="458" customWidth="1"/>
    <col min="9" max="9" width="14.5703125" customWidth="1"/>
  </cols>
  <sheetData>
    <row r="2" spans="1:10" ht="60">
      <c r="A2" s="390" t="s">
        <v>593</v>
      </c>
      <c r="B2" s="390" t="s">
        <v>594</v>
      </c>
      <c r="C2" s="390" t="s">
        <v>595</v>
      </c>
      <c r="D2" s="390" t="s">
        <v>596</v>
      </c>
      <c r="E2" s="390" t="s">
        <v>630</v>
      </c>
      <c r="F2" s="390" t="s">
        <v>629</v>
      </c>
      <c r="G2" s="390" t="s">
        <v>597</v>
      </c>
      <c r="H2" s="390" t="s">
        <v>598</v>
      </c>
      <c r="I2" s="390" t="s">
        <v>581</v>
      </c>
      <c r="J2" s="432" t="s">
        <v>631</v>
      </c>
    </row>
    <row r="3" spans="1:10">
      <c r="A3" s="319">
        <f>160*6</f>
        <v>960</v>
      </c>
      <c r="B3" s="319">
        <f>62.5*13</f>
        <v>812.5</v>
      </c>
      <c r="C3" s="319">
        <v>60</v>
      </c>
      <c r="D3" s="319">
        <v>8.5</v>
      </c>
      <c r="E3" s="319">
        <v>1248.06</v>
      </c>
      <c r="F3" s="319">
        <v>190.14</v>
      </c>
      <c r="G3" s="319">
        <v>675</v>
      </c>
      <c r="H3" s="319">
        <v>199.35</v>
      </c>
      <c r="I3" s="318">
        <v>500</v>
      </c>
      <c r="J3" s="433"/>
    </row>
    <row r="4" spans="1:10">
      <c r="A4" s="319">
        <v>960</v>
      </c>
      <c r="B4" s="319"/>
      <c r="C4" s="319"/>
      <c r="D4" s="319">
        <v>552.09</v>
      </c>
      <c r="E4" s="319">
        <v>3218.83</v>
      </c>
      <c r="F4" s="319">
        <v>495.56</v>
      </c>
      <c r="G4" s="319">
        <v>450</v>
      </c>
      <c r="H4" s="319">
        <v>226.94</v>
      </c>
      <c r="I4" s="318">
        <v>80</v>
      </c>
      <c r="J4" s="381"/>
    </row>
    <row r="5" spans="1:10">
      <c r="A5" s="319"/>
      <c r="B5" s="319"/>
      <c r="C5" s="319"/>
      <c r="D5" s="319">
        <v>19.350000000000001</v>
      </c>
      <c r="E5" s="319">
        <v>600</v>
      </c>
      <c r="F5" s="319">
        <v>1350</v>
      </c>
      <c r="G5" s="319">
        <v>164.78</v>
      </c>
      <c r="H5" s="319">
        <v>226.85</v>
      </c>
      <c r="I5" s="318">
        <v>200</v>
      </c>
      <c r="J5" s="381"/>
    </row>
    <row r="6" spans="1:10">
      <c r="A6" s="319"/>
      <c r="B6" s="319"/>
      <c r="C6" s="319"/>
      <c r="D6" s="319">
        <v>60.43</v>
      </c>
      <c r="E6" s="319">
        <v>850</v>
      </c>
      <c r="F6" s="319">
        <v>509.39</v>
      </c>
      <c r="G6" s="319"/>
      <c r="H6" s="319"/>
      <c r="I6" s="318">
        <v>75.239999999999995</v>
      </c>
      <c r="J6" s="381"/>
    </row>
    <row r="7" spans="1:10">
      <c r="A7" s="319"/>
      <c r="B7" s="319"/>
      <c r="C7" s="319"/>
      <c r="D7" s="319">
        <v>46.92</v>
      </c>
      <c r="E7" s="319">
        <v>560.03</v>
      </c>
      <c r="F7" s="319">
        <v>91.99</v>
      </c>
      <c r="G7" s="319"/>
      <c r="H7" s="319"/>
      <c r="I7" s="318">
        <v>2000</v>
      </c>
      <c r="J7" s="381"/>
    </row>
    <row r="8" spans="1:10">
      <c r="A8" s="319"/>
      <c r="B8" s="319"/>
      <c r="C8" s="319"/>
      <c r="D8" s="319">
        <v>225.64</v>
      </c>
      <c r="E8" s="319"/>
      <c r="F8" s="319"/>
      <c r="G8" s="319"/>
      <c r="H8" s="319"/>
      <c r="I8" s="318">
        <v>843.8</v>
      </c>
      <c r="J8" s="381"/>
    </row>
    <row r="9" spans="1:10">
      <c r="A9" s="319"/>
      <c r="B9" s="319"/>
      <c r="C9" s="319"/>
      <c r="D9" s="319">
        <v>114.34</v>
      </c>
      <c r="E9" s="319"/>
      <c r="F9" s="319"/>
      <c r="G9" s="319"/>
      <c r="H9" s="319"/>
      <c r="I9" s="318">
        <v>500</v>
      </c>
      <c r="J9" s="381"/>
    </row>
    <row r="10" spans="1:10">
      <c r="A10" s="319"/>
      <c r="B10" s="319"/>
      <c r="C10" s="319"/>
      <c r="D10" s="319">
        <v>147.91999999999999</v>
      </c>
      <c r="E10" s="319"/>
      <c r="F10" s="319"/>
      <c r="G10" s="319"/>
      <c r="H10" s="319"/>
      <c r="I10" s="318">
        <v>180</v>
      </c>
      <c r="J10" s="381"/>
    </row>
    <row r="11" spans="1:10">
      <c r="A11" s="319"/>
      <c r="B11" s="319"/>
      <c r="C11" s="319"/>
      <c r="D11" s="319">
        <v>29.36</v>
      </c>
      <c r="E11" s="319"/>
      <c r="F11" s="319"/>
      <c r="G11" s="319"/>
      <c r="H11" s="319"/>
      <c r="I11" s="318">
        <v>134.15</v>
      </c>
      <c r="J11" s="381"/>
    </row>
    <row r="12" spans="1:10">
      <c r="A12" s="319"/>
      <c r="B12" s="319"/>
      <c r="C12" s="319"/>
      <c r="D12" s="319">
        <v>391.64</v>
      </c>
      <c r="E12" s="319"/>
      <c r="F12" s="319"/>
      <c r="G12" s="319"/>
      <c r="H12" s="319"/>
      <c r="I12" s="318">
        <v>200</v>
      </c>
      <c r="J12" s="381"/>
    </row>
    <row r="13" spans="1:10">
      <c r="A13" s="319"/>
      <c r="B13" s="319"/>
      <c r="C13" s="319"/>
      <c r="D13" s="319">
        <v>274.27</v>
      </c>
      <c r="E13" s="319"/>
      <c r="F13" s="319"/>
      <c r="G13" s="319"/>
      <c r="H13" s="319"/>
      <c r="I13" s="318">
        <v>195</v>
      </c>
      <c r="J13" s="381"/>
    </row>
    <row r="14" spans="1:10">
      <c r="A14" s="319"/>
      <c r="B14" s="319"/>
      <c r="C14" s="319"/>
      <c r="D14" s="319">
        <v>154.94</v>
      </c>
      <c r="E14" s="319"/>
      <c r="F14" s="319"/>
      <c r="G14" s="319"/>
      <c r="H14" s="319"/>
      <c r="I14" s="318">
        <v>52.5</v>
      </c>
      <c r="J14" s="381"/>
    </row>
    <row r="15" spans="1:10">
      <c r="A15" s="319"/>
      <c r="B15" s="319"/>
      <c r="C15" s="319"/>
      <c r="D15" s="319"/>
      <c r="E15" s="319"/>
      <c r="F15" s="319"/>
      <c r="G15" s="319"/>
      <c r="H15" s="319"/>
      <c r="I15" s="318">
        <v>908.87</v>
      </c>
      <c r="J15" s="381"/>
    </row>
    <row r="16" spans="1:10">
      <c r="A16" s="319"/>
      <c r="B16" s="319"/>
      <c r="C16" s="319"/>
      <c r="D16" s="319"/>
      <c r="E16" s="319"/>
      <c r="F16" s="319"/>
      <c r="G16" s="319"/>
      <c r="H16" s="319"/>
      <c r="I16" s="318">
        <v>128.13</v>
      </c>
      <c r="J16" s="381"/>
    </row>
    <row r="17" spans="1:10">
      <c r="A17" s="319"/>
      <c r="B17" s="319"/>
      <c r="C17" s="319"/>
      <c r="D17" s="319"/>
      <c r="E17" s="319"/>
      <c r="F17" s="319"/>
      <c r="G17" s="319"/>
      <c r="H17" s="319"/>
      <c r="I17" s="318">
        <v>105</v>
      </c>
      <c r="J17" s="381"/>
    </row>
    <row r="18" spans="1:10">
      <c r="A18" s="319"/>
      <c r="B18" s="319"/>
      <c r="C18" s="319"/>
      <c r="D18" s="319"/>
      <c r="E18" s="319"/>
      <c r="F18" s="319"/>
      <c r="G18" s="319"/>
      <c r="H18" s="319"/>
      <c r="I18" s="318">
        <v>156.25</v>
      </c>
      <c r="J18" s="381"/>
    </row>
    <row r="19" spans="1:10">
      <c r="A19" s="319"/>
      <c r="B19" s="319"/>
      <c r="C19" s="319"/>
      <c r="D19" s="319"/>
      <c r="E19" s="319"/>
      <c r="F19" s="319"/>
      <c r="G19" s="319"/>
      <c r="H19" s="319"/>
      <c r="I19" s="318">
        <v>75</v>
      </c>
      <c r="J19" s="381"/>
    </row>
    <row r="20" spans="1:10">
      <c r="A20" s="319"/>
      <c r="B20" s="319"/>
      <c r="C20" s="319"/>
      <c r="D20" s="319"/>
      <c r="E20" s="319"/>
      <c r="F20" s="319"/>
      <c r="G20" s="319"/>
      <c r="H20" s="319"/>
      <c r="I20" s="318">
        <v>161.9</v>
      </c>
      <c r="J20" s="381"/>
    </row>
    <row r="21" spans="1:10">
      <c r="A21" s="319"/>
      <c r="B21" s="319"/>
      <c r="C21" s="319"/>
      <c r="D21" s="319"/>
      <c r="E21" s="319"/>
      <c r="F21" s="319"/>
      <c r="G21" s="319"/>
      <c r="H21" s="319"/>
      <c r="I21" s="318">
        <v>130</v>
      </c>
      <c r="J21" s="381"/>
    </row>
    <row r="22" spans="1:10">
      <c r="A22" s="319"/>
      <c r="B22" s="319"/>
      <c r="C22" s="319"/>
      <c r="D22" s="319"/>
      <c r="E22" s="319"/>
      <c r="F22" s="319"/>
      <c r="G22" s="319"/>
      <c r="H22" s="319"/>
      <c r="I22" s="318">
        <v>520</v>
      </c>
      <c r="J22" s="381"/>
    </row>
    <row r="23" spans="1:10">
      <c r="A23" s="319"/>
      <c r="B23" s="319"/>
      <c r="C23" s="319"/>
      <c r="D23" s="319"/>
      <c r="E23" s="319"/>
      <c r="F23" s="319"/>
      <c r="G23" s="319"/>
      <c r="H23" s="319"/>
      <c r="I23" s="318">
        <v>3635.48</v>
      </c>
      <c r="J23" s="381"/>
    </row>
    <row r="24" spans="1:10">
      <c r="A24" s="319"/>
      <c r="B24" s="319"/>
      <c r="C24" s="319"/>
      <c r="D24" s="319"/>
      <c r="E24" s="319"/>
      <c r="F24" s="319"/>
      <c r="G24" s="319"/>
      <c r="H24" s="319"/>
      <c r="I24" s="318">
        <v>27.78</v>
      </c>
      <c r="J24" s="381"/>
    </row>
    <row r="25" spans="1:10">
      <c r="A25" s="319"/>
      <c r="B25" s="319"/>
      <c r="C25" s="319"/>
      <c r="D25" s="319"/>
      <c r="E25" s="319"/>
      <c r="F25" s="319"/>
      <c r="G25" s="319"/>
      <c r="H25" s="319"/>
      <c r="I25" s="318">
        <v>150</v>
      </c>
      <c r="J25" s="381"/>
    </row>
    <row r="26" spans="1:10">
      <c r="A26" s="319"/>
      <c r="B26" s="319"/>
      <c r="C26" s="319"/>
      <c r="D26" s="319"/>
      <c r="E26" s="319"/>
      <c r="F26" s="319"/>
      <c r="G26" s="319"/>
      <c r="H26" s="319"/>
      <c r="I26" s="318">
        <v>110</v>
      </c>
      <c r="J26" s="381"/>
    </row>
    <row r="27" spans="1:10">
      <c r="A27" s="319"/>
      <c r="B27" s="319"/>
      <c r="C27" s="319"/>
      <c r="D27" s="319"/>
      <c r="E27" s="319"/>
      <c r="F27" s="319"/>
      <c r="G27" s="319"/>
      <c r="H27" s="319"/>
      <c r="I27" s="318">
        <v>80.25</v>
      </c>
      <c r="J27" s="381"/>
    </row>
    <row r="28" spans="1:10">
      <c r="A28" s="319"/>
      <c r="B28" s="319"/>
      <c r="C28" s="319"/>
      <c r="D28" s="319"/>
      <c r="E28" s="319"/>
      <c r="F28" s="319"/>
      <c r="G28" s="319"/>
      <c r="H28" s="319"/>
      <c r="I28" s="318">
        <v>630</v>
      </c>
      <c r="J28" s="381"/>
    </row>
    <row r="29" spans="1:10">
      <c r="A29" s="319"/>
      <c r="B29" s="319"/>
      <c r="C29" s="319"/>
      <c r="D29" s="319"/>
      <c r="E29" s="319"/>
      <c r="F29" s="319"/>
      <c r="G29" s="319"/>
      <c r="H29" s="319"/>
      <c r="I29" s="318">
        <v>2039.22</v>
      </c>
      <c r="J29" s="381"/>
    </row>
    <row r="30" spans="1:10">
      <c r="A30" s="319"/>
      <c r="B30" s="319"/>
      <c r="C30" s="319"/>
      <c r="D30" s="319"/>
      <c r="E30" s="319"/>
      <c r="F30" s="319"/>
      <c r="G30" s="319"/>
      <c r="H30" s="319"/>
      <c r="I30" s="318">
        <v>988</v>
      </c>
      <c r="J30" s="381"/>
    </row>
    <row r="31" spans="1:10">
      <c r="A31" s="319"/>
      <c r="B31" s="319"/>
      <c r="C31" s="319"/>
      <c r="D31" s="319"/>
      <c r="E31" s="319"/>
      <c r="F31" s="319"/>
      <c r="G31" s="319"/>
      <c r="H31" s="319"/>
      <c r="I31" s="318">
        <v>532.70000000000005</v>
      </c>
      <c r="J31" s="381"/>
    </row>
    <row r="32" spans="1:10">
      <c r="A32" s="319"/>
      <c r="B32" s="319"/>
      <c r="C32" s="319"/>
      <c r="D32" s="319"/>
      <c r="E32" s="319"/>
      <c r="F32" s="319"/>
      <c r="G32" s="319"/>
      <c r="H32" s="319"/>
      <c r="I32" s="318">
        <v>450.05</v>
      </c>
      <c r="J32" s="381"/>
    </row>
    <row r="33" spans="1:12">
      <c r="A33" s="456">
        <f t="shared" ref="A33:H33" si="0">SUM(A3:A20)</f>
        <v>1920</v>
      </c>
      <c r="B33" s="456">
        <f t="shared" si="0"/>
        <v>812.5</v>
      </c>
      <c r="C33" s="456">
        <f t="shared" si="0"/>
        <v>60</v>
      </c>
      <c r="D33" s="456">
        <f t="shared" si="0"/>
        <v>2025.4</v>
      </c>
      <c r="E33" s="456">
        <f t="shared" si="0"/>
        <v>6476.9199999999992</v>
      </c>
      <c r="F33" s="456">
        <f t="shared" si="0"/>
        <v>2637.08</v>
      </c>
      <c r="G33" s="456">
        <f t="shared" si="0"/>
        <v>1289.78</v>
      </c>
      <c r="H33" s="456">
        <f t="shared" si="0"/>
        <v>653.14</v>
      </c>
      <c r="I33" s="391">
        <f>SUM(I3:I32)</f>
        <v>15789.32</v>
      </c>
      <c r="J33" s="391">
        <f>SUM(J3:J23)</f>
        <v>0</v>
      </c>
    </row>
    <row r="34" spans="1:12">
      <c r="A34" s="457"/>
      <c r="B34" s="457"/>
      <c r="C34" s="457"/>
      <c r="D34" s="457"/>
      <c r="E34" s="457"/>
      <c r="F34" s="457"/>
      <c r="G34" s="457"/>
      <c r="H34" s="457"/>
      <c r="I34" s="326"/>
      <c r="J34" s="326">
        <f>SUM(A33:J33)</f>
        <v>31664.14</v>
      </c>
      <c r="K34">
        <v>-30374.36</v>
      </c>
      <c r="L34" s="326">
        <f>SUM(J34:K34)</f>
        <v>1289.7799999999988</v>
      </c>
    </row>
    <row r="35" spans="1:12">
      <c r="A35" s="457">
        <v>1920</v>
      </c>
      <c r="B35" s="457">
        <v>900</v>
      </c>
      <c r="C35" s="457">
        <v>500</v>
      </c>
      <c r="D35" s="457">
        <v>1800</v>
      </c>
      <c r="E35" s="457">
        <v>4700</v>
      </c>
      <c r="F35" s="457">
        <v>4440</v>
      </c>
      <c r="G35" s="457">
        <v>1300</v>
      </c>
      <c r="H35" s="457">
        <v>700</v>
      </c>
      <c r="I35" s="326">
        <v>8000</v>
      </c>
      <c r="J35" s="326">
        <v>2100</v>
      </c>
    </row>
    <row r="36" spans="1:12">
      <c r="A36" s="457"/>
      <c r="B36" s="457"/>
      <c r="C36" s="457"/>
      <c r="D36" s="457"/>
      <c r="E36" s="457"/>
      <c r="F36" s="457"/>
      <c r="G36" s="457"/>
      <c r="H36" s="457"/>
      <c r="I36" s="326">
        <f>SUM(A35:J35)</f>
        <v>26360</v>
      </c>
      <c r="J36" t="s">
        <v>632</v>
      </c>
    </row>
    <row r="37" spans="1:12">
      <c r="A37" s="457"/>
      <c r="B37" s="457"/>
      <c r="C37" s="457"/>
      <c r="D37" s="457"/>
      <c r="E37" s="457"/>
      <c r="F37" s="457"/>
      <c r="G37" s="457"/>
      <c r="H37" s="457"/>
      <c r="I37" s="326"/>
    </row>
    <row r="38" spans="1:12">
      <c r="A38" s="457"/>
      <c r="B38" s="457"/>
      <c r="C38" s="457"/>
      <c r="D38" s="457"/>
      <c r="E38" s="457"/>
      <c r="F38" s="457"/>
      <c r="G38" s="457"/>
      <c r="H38" s="457"/>
      <c r="I38" s="326"/>
    </row>
    <row r="39" spans="1:12">
      <c r="A39" s="457"/>
      <c r="B39" s="457"/>
      <c r="C39" s="457"/>
      <c r="D39" s="457"/>
      <c r="E39" s="457"/>
      <c r="F39" s="457"/>
      <c r="G39" s="457"/>
      <c r="H39" s="457"/>
      <c r="I39" s="326"/>
    </row>
    <row r="40" spans="1:12">
      <c r="A40" s="457"/>
      <c r="B40" s="457"/>
      <c r="C40" s="457"/>
      <c r="D40" s="457"/>
      <c r="E40" s="457"/>
      <c r="F40" s="457"/>
      <c r="G40" s="457"/>
      <c r="H40" s="457"/>
      <c r="I40" s="326"/>
    </row>
    <row r="41" spans="1:12">
      <c r="A41" s="457"/>
      <c r="B41" s="457"/>
      <c r="C41" s="457"/>
      <c r="D41" s="457"/>
      <c r="E41" s="457"/>
      <c r="F41" s="457"/>
      <c r="G41" s="457"/>
      <c r="H41" s="457"/>
      <c r="I41" s="326"/>
    </row>
    <row r="42" spans="1:12">
      <c r="A42" s="457"/>
      <c r="B42" s="457"/>
      <c r="C42" s="457"/>
      <c r="D42" s="457"/>
      <c r="E42" s="457"/>
      <c r="F42" s="457"/>
      <c r="G42" s="457"/>
      <c r="H42" s="457"/>
      <c r="I42" s="326"/>
    </row>
    <row r="43" spans="1:12">
      <c r="A43" s="457"/>
      <c r="B43" s="457"/>
      <c r="C43" s="457"/>
      <c r="D43" s="457"/>
      <c r="E43" s="457"/>
      <c r="F43" s="457"/>
      <c r="G43" s="457"/>
      <c r="H43" s="457"/>
      <c r="I43" s="326"/>
    </row>
    <row r="44" spans="1:12">
      <c r="A44" s="457"/>
      <c r="B44" s="457"/>
      <c r="C44" s="457"/>
      <c r="D44" s="457"/>
      <c r="E44" s="457"/>
      <c r="F44" s="457"/>
      <c r="G44" s="457"/>
      <c r="H44" s="457"/>
      <c r="I44" s="326"/>
    </row>
    <row r="45" spans="1:12">
      <c r="A45" s="457"/>
      <c r="B45" s="457"/>
      <c r="C45" s="457"/>
      <c r="D45" s="457"/>
      <c r="E45" s="457"/>
      <c r="F45" s="457"/>
      <c r="G45" s="457"/>
      <c r="H45" s="457"/>
      <c r="I45" s="326"/>
    </row>
    <row r="46" spans="1:12">
      <c r="A46" s="457"/>
      <c r="B46" s="457"/>
      <c r="C46" s="457"/>
      <c r="D46" s="457"/>
      <c r="E46" s="457"/>
      <c r="F46" s="457"/>
      <c r="G46" s="457"/>
      <c r="H46" s="457"/>
      <c r="I46" s="326"/>
    </row>
    <row r="47" spans="1:12">
      <c r="A47" s="457"/>
      <c r="B47" s="457"/>
      <c r="C47" s="457"/>
      <c r="D47" s="457"/>
      <c r="E47" s="457"/>
      <c r="F47" s="457"/>
      <c r="G47" s="457"/>
      <c r="H47" s="457"/>
      <c r="I47" s="326"/>
    </row>
    <row r="48" spans="1:12">
      <c r="A48" s="457"/>
      <c r="B48" s="457"/>
      <c r="C48" s="457"/>
      <c r="D48" s="457"/>
      <c r="E48" s="457"/>
      <c r="F48" s="457"/>
      <c r="G48" s="457"/>
      <c r="H48" s="457"/>
      <c r="I48" s="326"/>
    </row>
    <row r="49" spans="1:9">
      <c r="A49" s="457"/>
      <c r="B49" s="457"/>
      <c r="C49" s="457"/>
      <c r="D49" s="457"/>
      <c r="E49" s="457"/>
      <c r="F49" s="457"/>
      <c r="G49" s="457"/>
      <c r="H49" s="457"/>
      <c r="I49" s="326"/>
    </row>
    <row r="50" spans="1:9">
      <c r="A50" s="457"/>
      <c r="B50" s="457"/>
      <c r="C50" s="457"/>
      <c r="D50" s="457"/>
      <c r="E50" s="457"/>
      <c r="F50" s="457"/>
      <c r="G50" s="457"/>
      <c r="H50" s="457"/>
      <c r="I50" s="326"/>
    </row>
    <row r="51" spans="1:9">
      <c r="A51" s="457"/>
      <c r="B51" s="457"/>
      <c r="C51" s="457"/>
      <c r="D51" s="457"/>
      <c r="E51" s="457"/>
      <c r="F51" s="457"/>
      <c r="G51" s="457"/>
      <c r="H51" s="457"/>
      <c r="I51" s="326"/>
    </row>
    <row r="52" spans="1:9">
      <c r="A52" s="457"/>
      <c r="B52" s="457"/>
      <c r="C52" s="457"/>
      <c r="D52" s="457"/>
      <c r="E52" s="457"/>
      <c r="F52" s="457"/>
      <c r="G52" s="457"/>
      <c r="H52" s="457"/>
      <c r="I52" s="326"/>
    </row>
    <row r="53" spans="1:9">
      <c r="A53" s="457"/>
      <c r="B53" s="457"/>
      <c r="C53" s="457"/>
      <c r="D53" s="457"/>
      <c r="E53" s="457"/>
      <c r="F53" s="457"/>
      <c r="G53" s="457"/>
      <c r="H53" s="457"/>
      <c r="I53" s="326"/>
    </row>
    <row r="54" spans="1:9">
      <c r="A54" s="457"/>
      <c r="B54" s="457"/>
      <c r="C54" s="457"/>
      <c r="D54" s="457"/>
      <c r="E54" s="457"/>
      <c r="F54" s="457"/>
      <c r="G54" s="457"/>
      <c r="H54" s="457"/>
      <c r="I54" s="326"/>
    </row>
    <row r="55" spans="1:9">
      <c r="A55" s="457"/>
      <c r="B55" s="457"/>
      <c r="C55" s="457"/>
      <c r="D55" s="457"/>
      <c r="E55" s="457"/>
      <c r="F55" s="457"/>
      <c r="G55" s="457"/>
      <c r="H55" s="457"/>
      <c r="I55" s="326"/>
    </row>
    <row r="56" spans="1:9">
      <c r="A56" s="457"/>
      <c r="B56" s="457"/>
      <c r="C56" s="457"/>
      <c r="D56" s="457"/>
      <c r="E56" s="457"/>
      <c r="F56" s="457"/>
      <c r="G56" s="457"/>
      <c r="H56" s="457"/>
      <c r="I56" s="326"/>
    </row>
    <row r="57" spans="1:9">
      <c r="A57" s="457"/>
      <c r="B57" s="457"/>
      <c r="C57" s="457"/>
      <c r="D57" s="457"/>
      <c r="E57" s="457"/>
      <c r="F57" s="457"/>
      <c r="G57" s="457"/>
      <c r="H57" s="457"/>
      <c r="I57" s="326"/>
    </row>
    <row r="58" spans="1:9">
      <c r="A58" s="457"/>
      <c r="B58" s="457"/>
      <c r="C58" s="457"/>
      <c r="D58" s="457"/>
      <c r="E58" s="457"/>
      <c r="F58" s="457"/>
      <c r="G58" s="457"/>
      <c r="H58" s="457"/>
      <c r="I58" s="326"/>
    </row>
    <row r="59" spans="1:9">
      <c r="A59" s="457"/>
      <c r="B59" s="457"/>
      <c r="C59" s="457"/>
      <c r="D59" s="457"/>
      <c r="E59" s="457"/>
      <c r="F59" s="457"/>
      <c r="G59" s="457"/>
      <c r="H59" s="457"/>
      <c r="I59" s="326"/>
    </row>
    <row r="60" spans="1:9">
      <c r="A60" s="457"/>
      <c r="B60" s="457"/>
      <c r="C60" s="457"/>
      <c r="D60" s="457"/>
      <c r="E60" s="457"/>
      <c r="F60" s="457"/>
      <c r="G60" s="457"/>
      <c r="H60" s="457"/>
      <c r="I60" s="326"/>
    </row>
    <row r="61" spans="1:9">
      <c r="A61" s="457"/>
      <c r="B61" s="457"/>
      <c r="C61" s="457"/>
      <c r="D61" s="457"/>
      <c r="E61" s="457"/>
      <c r="F61" s="457"/>
      <c r="G61" s="457"/>
      <c r="H61" s="457"/>
      <c r="I61" s="326"/>
    </row>
  </sheetData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IZVRŠENJE 12-16</vt:lpstr>
      <vt:lpstr>RASPORED PLAĆA</vt:lpstr>
      <vt:lpstr>ANALIZE - NAPOMENE</vt:lpstr>
      <vt:lpstr>LIST</vt:lpstr>
      <vt:lpstr>RASPORED DAN OPĆINE</vt:lpstr>
      <vt:lpstr>RASPORED 3299900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XP</cp:lastModifiedBy>
  <cp:lastPrinted>2017-04-07T08:22:17Z</cp:lastPrinted>
  <dcterms:created xsi:type="dcterms:W3CDTF">2015-03-25T15:10:35Z</dcterms:created>
  <dcterms:modified xsi:type="dcterms:W3CDTF">2017-04-07T08:28:15Z</dcterms:modified>
</cp:coreProperties>
</file>