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28800" windowHeight="11625" activeTab="0"/>
  </bookViews>
  <sheets>
    <sheet name="IZVRŠENJE 06-18" sheetId="1" r:id="rId1"/>
    <sheet name="RASPORED PLAĆA" sheetId="2" r:id="rId2"/>
    <sheet name="ANALIZE - NAPOMENE" sheetId="3" r:id="rId3"/>
    <sheet name="LIST" sheetId="4" r:id="rId4"/>
    <sheet name="RASPORED DAN OPĆINE" sheetId="5" r:id="rId5"/>
    <sheet name="RASPORED 3299900" sheetId="6" r:id="rId6"/>
  </sheets>
  <definedNames/>
  <calcPr calcId="162913"/>
</workbook>
</file>

<file path=xl/sharedStrings.xml><?xml version="1.0" encoding="utf-8"?>
<sst xmlns="http://schemas.openxmlformats.org/spreadsheetml/2006/main" count="1022" uniqueCount="773">
  <si>
    <t>Članak 1</t>
  </si>
  <si>
    <t>Članak 2</t>
  </si>
  <si>
    <t>INDEKS 3/1</t>
  </si>
  <si>
    <t>INDEKS 3/2</t>
  </si>
  <si>
    <t>A. RAČUN PRIHODA I RASHODA</t>
  </si>
  <si>
    <t>Prihodi</t>
  </si>
  <si>
    <t>Rashodi</t>
  </si>
  <si>
    <t>Razlika - višak / manjak</t>
  </si>
  <si>
    <t>B. RAČUN FINANCIRANJA</t>
  </si>
  <si>
    <t>Primitci</t>
  </si>
  <si>
    <t>Izdatci</t>
  </si>
  <si>
    <t>C. VIŠAK / MANJAK IZ PRETHODNIH GODINA</t>
  </si>
  <si>
    <t>Višak / manjak iz prethodnih godina</t>
  </si>
  <si>
    <t>Članak 3</t>
  </si>
  <si>
    <t>Članak 4</t>
  </si>
  <si>
    <t>I   OPĆI DIO PRORAČUNA</t>
  </si>
  <si>
    <t>Prihodi i primitci, te rashodi i izdatci po skupinama i podskupinama ostvareni su kakoslijedi:</t>
  </si>
  <si>
    <t>TABLICA A.</t>
  </si>
  <si>
    <t>PRIHODI</t>
  </si>
  <si>
    <t>SVEUKUPNO PRIHODI I PRIMITCI</t>
  </si>
  <si>
    <t>BROJ KONTA</t>
  </si>
  <si>
    <t>VRSTA PRIHODA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</si>
  <si>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</si>
  <si>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</si>
  <si>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</si>
  <si>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</si>
  <si>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</si>
  <si>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(darovnice) i od subjekata unutar opće države</t>
  </si>
  <si>
    <t xml:space="preserve">Pomoći iz proračuna </t>
  </si>
  <si>
    <t>Tekuće pomoći iz proračuna</t>
  </si>
  <si>
    <t>Kapitalne pomoći iz proračuna</t>
  </si>
  <si>
    <t>Kapitalne pomoći od pror.kor.državnog pror.temeljem prijenosa sredst.EU</t>
  </si>
  <si>
    <t>Pomoći od ostalih subjekata unutar opće države</t>
  </si>
  <si>
    <t>Prihodi od imovine</t>
  </si>
  <si>
    <t>Prihodi od financijske imovine</t>
  </si>
  <si>
    <t>Prihodi od nefinancijske imovine</t>
  </si>
  <si>
    <t>Prihodi od koncesija</t>
  </si>
  <si>
    <t>Prihodi od zakupa i iznajmljivanja imovine</t>
  </si>
  <si>
    <t>Prihodi od zakupa poljoprivrednog zemljišta</t>
  </si>
  <si>
    <t>Naknada za korištenje nefinancijske imovine</t>
  </si>
  <si>
    <t>Ostali prihodi od nefinancijske imovine</t>
  </si>
  <si>
    <t>Naknada za zadržavanje nezakon. Izgrađ.</t>
  </si>
  <si>
    <t>Prihodi od kamata na dane zajmove</t>
  </si>
  <si>
    <t>Prih.od kamata na dane zajm.neprofit.org.,građanima i kućanstvima</t>
  </si>
  <si>
    <t>Prihodi od administrativnih pristojbi i po posebnim propisima</t>
  </si>
  <si>
    <t>Administrativne upravne pristojbe</t>
  </si>
  <si>
    <t xml:space="preserve">Troškovi ovršnog postupka </t>
  </si>
  <si>
    <t>Ostale nakn.i prist.za posebne namjene-grobarine i ostalo</t>
  </si>
  <si>
    <t>Prihodi po posebnim propisima</t>
  </si>
  <si>
    <t>Vodni doprinos (udio 8% Zakon o financ.vodnog gospodars.)</t>
  </si>
  <si>
    <t>Doprinosi za šume</t>
  </si>
  <si>
    <t>Ostali nespomenuti prihodi</t>
  </si>
  <si>
    <t xml:space="preserve">Komunalni doprinosi i naknade </t>
  </si>
  <si>
    <t>Komunalni doprinosi</t>
  </si>
  <si>
    <t>Komunalne naknade</t>
  </si>
  <si>
    <t>Naknade za priključak</t>
  </si>
  <si>
    <t>Prihodi koje Proračuni ostvare obavljanjem osn.djel.</t>
  </si>
  <si>
    <t>PRIHODI OD PRODAJE NEFINANCIJSKE IMOVINE</t>
  </si>
  <si>
    <t>Prihodi od prodaje neproizvedene imovine</t>
  </si>
  <si>
    <t>Prihodi od prodaje materijalne imovine - prirodnoh bogatstava</t>
  </si>
  <si>
    <t>Zemljište</t>
  </si>
  <si>
    <t>PRIMITCI OD FINANCIJSKE IMOVINE I ZADUŽIVANJA</t>
  </si>
  <si>
    <t>Primitci od zaduživanja</t>
  </si>
  <si>
    <t>Primljeni zajmovi od financijskih inst.izvan javnog sektora</t>
  </si>
  <si>
    <t>Primljeni zajmovi od tuzemnih financijskih inst.izvan javnog sektora</t>
  </si>
  <si>
    <t>RASHODI</t>
  </si>
  <si>
    <t>SVEUKUPNO RASHODI I IZDATCI</t>
  </si>
  <si>
    <t>VRSTA RASHODA</t>
  </si>
  <si>
    <t>RASHODI POSLOVANJA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</si>
  <si>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</si>
  <si>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</si>
  <si>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</si>
  <si>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</si>
  <si>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</si>
  <si>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</si>
  <si>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Službena putovanja</t>
  </si>
  <si>
    <t>Naknada za prijevoz na rad</t>
  </si>
  <si>
    <t>Stručno usavršavanje zaposlenika</t>
  </si>
  <si>
    <t>Rashodi za materijal i energiju</t>
  </si>
  <si>
    <t>Uredski materijal i ostali materijalni rashodi</t>
  </si>
  <si>
    <t xml:space="preserve">Energija: električna en., javna rasvjeta, plin, benzin, diesel </t>
  </si>
  <si>
    <t>Materijal i djelovi za tekuće i inv. održ.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</si>
  <si>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</si>
  <si>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</si>
  <si>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</si>
  <si>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</si>
  <si>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</si>
  <si>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</si>
  <si>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 usluge</t>
  </si>
  <si>
    <t>Intelektualne i osobne usluge</t>
  </si>
  <si>
    <t>Računalne usluge</t>
  </si>
  <si>
    <t>Ostale usluge (tehn.preg.vozila, grafičke i tiskarske usl., javni bilježnik..)</t>
  </si>
  <si>
    <t>Ostali nespomenuti rashodi poslovanja</t>
  </si>
  <si>
    <t>Premije osiguranja</t>
  </si>
  <si>
    <t>Reprezentacija</t>
  </si>
  <si>
    <t>Članarine</t>
  </si>
  <si>
    <t>Ostali rashodi poslovanja ( vijenci, HRT, Fina e-kartica i sl..)</t>
  </si>
  <si>
    <t>Civilna zaštita</t>
  </si>
  <si>
    <t>Obrana od tuče</t>
  </si>
  <si>
    <t>Dan Općine</t>
  </si>
  <si>
    <t>Računovodstvo knjižnice</t>
  </si>
  <si>
    <t>Kulturne manifestacije knjižnice</t>
  </si>
  <si>
    <t>Zapadna slavonija LAG</t>
  </si>
  <si>
    <t>Financijski rashodi</t>
  </si>
  <si>
    <t>Kamate za primljene zajmove</t>
  </si>
  <si>
    <t xml:space="preserve">Kamate za primljene zajmove </t>
  </si>
  <si>
    <t>Ostali financijski rashodi</t>
  </si>
  <si>
    <t>Bankarske usluge i usluge platnog prometa</t>
  </si>
  <si>
    <t>Zatezne kamate</t>
  </si>
  <si>
    <t>Subvencije trg. Dr., poljoprivrednicima, obrtima,…</t>
  </si>
  <si>
    <t>Subv. Poljop. Obrtnicima, malim i sred. Poduzetnicima</t>
  </si>
  <si>
    <t>Pomoći dane u inozemstvo i unutar općeg proračuna</t>
  </si>
  <si>
    <t>Pomoći dane unutar općeg proračuna</t>
  </si>
  <si>
    <t>Tekuće pomoći Dječji vrtić Nova Gradiška</t>
  </si>
  <si>
    <t>Nakn. građ. i kućanstvima na temelju osiguranja i druge naknade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</si>
  <si>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</si>
  <si>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</si>
  <si>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</si>
  <si>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</si>
  <si>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</t>
  </si>
  <si>
    <t>Tekuće donacije u novcu</t>
  </si>
  <si>
    <t>Udr. Za ruralni razvoj "Naša sela"</t>
  </si>
  <si>
    <t>Udr. Umirovljenika općine</t>
  </si>
  <si>
    <t>UDVDR G. Bogićevci</t>
  </si>
  <si>
    <t>Udruga žena LAN GB</t>
  </si>
  <si>
    <t>NK Sloboda</t>
  </si>
  <si>
    <t>ŠK Bedem</t>
  </si>
  <si>
    <t>LU Sokol</t>
  </si>
  <si>
    <t>DŠR G. BOGIĆEVCI</t>
  </si>
  <si>
    <t>STK GORNJI BOGIĆEVCI</t>
  </si>
  <si>
    <t>HR Bljesak</t>
  </si>
  <si>
    <t>DVD G. Bogićevci</t>
  </si>
  <si>
    <t>Crveni križ</t>
  </si>
  <si>
    <t>Tekuće pomoći PŠ GB i Smrtić</t>
  </si>
  <si>
    <t>Ostale tek. Donacije udrugama</t>
  </si>
  <si>
    <t>Tekuće donacije u naravi</t>
  </si>
  <si>
    <t>Kapitalne donacije</t>
  </si>
  <si>
    <t>Kapitalne donacije neprofitnim organizacijama</t>
  </si>
  <si>
    <t>Vjerske zajednice - RMK Župa Duha svetog</t>
  </si>
  <si>
    <t>Područne škole</t>
  </si>
  <si>
    <t>Kapitalne donacije građanima i kućanstvima</t>
  </si>
  <si>
    <t>Izvanredni rashodi</t>
  </si>
  <si>
    <t>Nepredviđeni rashodi do visine proračunske pričuve</t>
  </si>
  <si>
    <t>RASHODI ZA NABAVU NEFINANCIJSKE IMOVINE</t>
  </si>
  <si>
    <t>Rashodi za nabavu neproizvedene imovine</t>
  </si>
  <si>
    <t>Materijalna imovina - prirodna bogatstva</t>
  </si>
  <si>
    <t>Nematerijalna imovina</t>
  </si>
  <si>
    <t>Rashodi za nabavu proizvedene dugotrajne imovine</t>
  </si>
  <si>
    <t>Građevinski objekti</t>
  </si>
  <si>
    <t>SRC Brezine</t>
  </si>
  <si>
    <t>Ostali građevinski objekti</t>
  </si>
  <si>
    <t>Dom Smrtić</t>
  </si>
  <si>
    <t>Dom Trnava</t>
  </si>
  <si>
    <t>Postrojenja i oprema</t>
  </si>
  <si>
    <t>422…</t>
  </si>
  <si>
    <t>Oprema knjižnice</t>
  </si>
  <si>
    <t xml:space="preserve">Uređaji, strojevi i oprema za ostale namjene  </t>
  </si>
  <si>
    <t>Prijevozna sredstva</t>
  </si>
  <si>
    <t>Prijevozna sredstva u cestovnom prometu</t>
  </si>
  <si>
    <t>Višegodišnji nasadi i osnovno stado</t>
  </si>
  <si>
    <t>Knjige u knjižnicama</t>
  </si>
  <si>
    <t>Nematerijalna proizvedena imovina</t>
  </si>
  <si>
    <t>Rashodi za dodatna ulaganja na nefinancijskoj imovini</t>
  </si>
  <si>
    <t>Dodatna ulaganja na građevinskim objektima</t>
  </si>
  <si>
    <t>IZDATCI ZA FINANCIJSKU IM. I POVRAT ZAJMOVA</t>
  </si>
  <si>
    <t>Otplata glavnice primljenih zajmova</t>
  </si>
  <si>
    <t>Otplata glavnice primljenih kratkoročnih zajmova</t>
  </si>
  <si>
    <t>RAČUN FINANCIRANJA</t>
  </si>
  <si>
    <t>TABLICA B.</t>
  </si>
  <si>
    <t>PRIMITCI</t>
  </si>
  <si>
    <t>SVEUKUPNO PRIMITCI</t>
  </si>
  <si>
    <t>PRIMICI OD FINANC. IMOVINE I ZADUŽIVANJA</t>
  </si>
  <si>
    <t>Primljeni zajmovi od banaka …</t>
  </si>
  <si>
    <t>Primljeni zajmovi od tuzemnih banaka …</t>
  </si>
  <si>
    <t>IZDATCI</t>
  </si>
  <si>
    <t>SVEUKUPNO IZDATCI</t>
  </si>
  <si>
    <t>IZDACI ZA FINANC. IMOV. OTPLATE ZAJMOVA</t>
  </si>
  <si>
    <t>Izdaci za otplatu glavnice primljenih zajmova</t>
  </si>
  <si>
    <t>Članak 5</t>
  </si>
  <si>
    <t>II POSEBNI DIO PRORAČUNA</t>
  </si>
  <si>
    <t>Prihodi i primici, te rashodi i izdaci su izvršeni po programskoj, organizacijskoj i ekonomskoj klasifikaciji kako slijedi:</t>
  </si>
  <si>
    <t>PRIHODI I PRIMICI SVEUKUPNO</t>
  </si>
  <si>
    <t>6111X</t>
  </si>
  <si>
    <t>Porez i prirez na dohodak od nesamostalnog rada</t>
  </si>
  <si>
    <t>6112X</t>
  </si>
  <si>
    <t>Porez i prirez na dohodak od samostalnih djelatnosti</t>
  </si>
  <si>
    <t>6113X</t>
  </si>
  <si>
    <t>Porez i prirez na dohodak od imovine i imovinskih prava</t>
  </si>
  <si>
    <t>6114X</t>
  </si>
  <si>
    <t>Porez i prirez na dohodak od kapitala</t>
  </si>
  <si>
    <t>6115X</t>
  </si>
  <si>
    <t>Porez i prirez na dohodak po godišnjoj prijavi</t>
  </si>
  <si>
    <t>6116X</t>
  </si>
  <si>
    <t>Porez i prir.na dohodak utvrđen u postupku nadzora za prethodnu godinu</t>
  </si>
  <si>
    <t>Porez na korištenje javnih površina</t>
  </si>
  <si>
    <t>Porez na promet nekretnina</t>
  </si>
  <si>
    <t>Ostali povremeni porezi na imovinu</t>
  </si>
  <si>
    <t>Porez na potrošnju alkoholnih i bezalkoholnih pića</t>
  </si>
  <si>
    <t>Porez na tvrtku</t>
  </si>
  <si>
    <t>Pomoći iz inozemstva i od subjekata unutar opće države</t>
  </si>
  <si>
    <t>Tekuće pomoći iz županijskog proračuna</t>
  </si>
  <si>
    <t>Kapitalne pomoći iz državnog proračuna</t>
  </si>
  <si>
    <t>Kapitalne pomoći od županija</t>
  </si>
  <si>
    <t>Kamate na depozite po viđenju</t>
  </si>
  <si>
    <t>Zatezne kamate iz obveznih odnosa-po ovršnim postupcima za komunalnu nak.</t>
  </si>
  <si>
    <t>Naknada za koncesiju za zbrinjavanje otpada - Eko-flor plus</t>
  </si>
  <si>
    <t>Prihodi od zakupa nekretnina (poslovnih prostora)</t>
  </si>
  <si>
    <t>Najam hladnjače, klupa, stolova</t>
  </si>
  <si>
    <t>Najam društvenih domova - sale</t>
  </si>
  <si>
    <t>Prihodi od spomeničke rente</t>
  </si>
  <si>
    <t>Prihodi od zakupa nekretnina (javne površine, Slavča vodovod GB)</t>
  </si>
  <si>
    <t>Naknade za zadržavanje nezakonito izgrađene građevine</t>
  </si>
  <si>
    <t>Prihodi od administrativnih pristojbi i po posebnim</t>
  </si>
  <si>
    <t>Prihodi od naknade za troškove ovršnog postupka</t>
  </si>
  <si>
    <t>Sredstva vodnog doprinosa</t>
  </si>
  <si>
    <t>Naknada za priključak - vodovod</t>
  </si>
  <si>
    <t>Naknada za priključak - kanalizacija</t>
  </si>
  <si>
    <t>Ostali prihodi</t>
  </si>
  <si>
    <t>Prihodi od prodaje neproizvedene dugotrajne imovine</t>
  </si>
  <si>
    <t>Prihodi od prodaje ostalog zemljišta</t>
  </si>
  <si>
    <t>PRIMICI OD FINANCIJSKE IMOVINE I ZADUŽIVANJA</t>
  </si>
  <si>
    <t>Primljene otplate (povrati) glavnice danih zajmova</t>
  </si>
  <si>
    <t>Primljeni zajmovi od tuzemnih kreditnih inst.izvan javnog sektora</t>
  </si>
  <si>
    <t>VLASTITI IZVORI</t>
  </si>
  <si>
    <t>RAZDJEL 001 JEDINSTVENI UPRAVNI ODJEL</t>
  </si>
  <si>
    <t>GLAVA 00101 POSLOVI ODJELA</t>
  </si>
  <si>
    <t>Funkcijska klasifikacija: 01-opće javne usluge</t>
  </si>
  <si>
    <t>Program 01: Redovna djelatnost</t>
  </si>
  <si>
    <t>Aktivnost: Administracija i upravljanje</t>
  </si>
  <si>
    <t>Bruto plaće</t>
  </si>
  <si>
    <t>Darovi djeci</t>
  </si>
  <si>
    <t>Regres i božićnica</t>
  </si>
  <si>
    <t>Jubilarna nagrada</t>
  </si>
  <si>
    <t>Doprinos za zdravstveno osiguranje i ozljede</t>
  </si>
  <si>
    <t>Doprinos za zapošljavanje</t>
  </si>
  <si>
    <t>Troškovi prijevoza na i s posla</t>
  </si>
  <si>
    <t>Seminari, savjetovanja i simpoziji</t>
  </si>
  <si>
    <t>Uredski materijal</t>
  </si>
  <si>
    <t>Matrijal za čišćenje i održavanje</t>
  </si>
  <si>
    <t>Potrošak električne energije za zgradu općinske uprave</t>
  </si>
  <si>
    <t>Potrošak plina za zgradu općinske uprave</t>
  </si>
  <si>
    <t>Potrošak plina za potrovlje - Ured Polj.sav.sl. i uredi udruga</t>
  </si>
  <si>
    <t>Izdaci za gorivo za službena vozila (Škoda)</t>
  </si>
  <si>
    <t>Izdaci za gorivo za službena vozila (Fiat)</t>
  </si>
  <si>
    <t>Troškovi za održavanje uredski prostorija</t>
  </si>
  <si>
    <t>Troškovi za održavanje opreme</t>
  </si>
  <si>
    <t>Troškovi za održavanje prijevoznog sredstva (škoda, fiat)</t>
  </si>
  <si>
    <t>Sitan inventar</t>
  </si>
  <si>
    <t>Auto gume</t>
  </si>
  <si>
    <t>Troškovi telefona i telefaksa</t>
  </si>
  <si>
    <t>Poštarina</t>
  </si>
  <si>
    <t>Tekuće održavanje zgrade gradske uprave</t>
  </si>
  <si>
    <t>Tekuće održavanje uredske opreme</t>
  </si>
  <si>
    <t>Izdaci za tekuće održavanje službenih vozila</t>
  </si>
  <si>
    <t>Ostale usluge tekućeg i investiciskog održavanja</t>
  </si>
  <si>
    <t>Izdaci za elektronske medije</t>
  </si>
  <si>
    <t>Izdaci za usluge izrade promotivnih materijala</t>
  </si>
  <si>
    <t>Potrošak vode u zgradi gradske uprave</t>
  </si>
  <si>
    <t>Odvoz smeća iz zgrade gradske uprave</t>
  </si>
  <si>
    <t>Ugovori o djelu</t>
  </si>
  <si>
    <t>Izdaci za različite katastarsko-geodetske usluge</t>
  </si>
  <si>
    <t>Grafičke i tiskarske usluge</t>
  </si>
  <si>
    <t>Ostali izdaci za registraciju službenih vozila</t>
  </si>
  <si>
    <t>Izdaci za redovno i kasko osiguranje službenih vozila</t>
  </si>
  <si>
    <t>Ostali nespomenuti izdaci - HRT pretplata</t>
  </si>
  <si>
    <t>Ostali različiti nespomenuti izdaci</t>
  </si>
  <si>
    <t>Kapitalni projekt: Nabava nefinancijske imovine za redovan rad</t>
  </si>
  <si>
    <t>Ostala nespomenuta prava</t>
  </si>
  <si>
    <t>Računala i računalna oprema</t>
  </si>
  <si>
    <t>Telefonske centrale i telefoni</t>
  </si>
  <si>
    <t>Osobni automobil</t>
  </si>
  <si>
    <t>Nematerijalna proizvedena imovina - računalni program</t>
  </si>
  <si>
    <t xml:space="preserve">GLAVA 00102 JAVNE USTANOVE ŠKOLSKOG ODGOJA </t>
  </si>
  <si>
    <t>Funkcijska klasifikacija: 09 - Obrazovanje</t>
  </si>
  <si>
    <t>Program 01: Program predškolskog odgoja-korisnik Dječji vrtić Nova Gradiška</t>
  </si>
  <si>
    <t>Aktivnost: Sufinanciranje odgajateljice "Male škole"</t>
  </si>
  <si>
    <t>Dječji vrtić Nova Gradiška</t>
  </si>
  <si>
    <t>Program 02 Javne potrebe iznad standarda u školstvu</t>
  </si>
  <si>
    <t>Aktivnost: Poticanje rada školskih ustanova na području Općine</t>
  </si>
  <si>
    <t>Područne škole G.Bogićevci i Smrtić</t>
  </si>
  <si>
    <t>Aktivnost: Stipendiranje studenata</t>
  </si>
  <si>
    <t xml:space="preserve">Stipendije i školarine - jednokratne pomoći studentima </t>
  </si>
  <si>
    <t>GLAVA 00103 PROGRAMSKA DJELATNOST KULTURE</t>
  </si>
  <si>
    <t>Funkcijska klasifikacija: 08 - Rekreacija, kultura i religija</t>
  </si>
  <si>
    <t>Program 01: Program javnih potreba u kulturi</t>
  </si>
  <si>
    <t>Aktivnost: Manifestacije u kulturi pod pokroviteljstvom Općine</t>
  </si>
  <si>
    <t>Dan općine - Smotra folklora</t>
  </si>
  <si>
    <t>Program 02: Djelatnost Narodne knjižnice i čitaonice "Grigor Vitez"</t>
  </si>
  <si>
    <t>Aktivnost: Administrativno, tehničko i stručno osoblje</t>
  </si>
  <si>
    <t>Doprinos za zdravstveno osiguranje</t>
  </si>
  <si>
    <t>Troškovi službenog putovanja</t>
  </si>
  <si>
    <t>Uredski materija</t>
  </si>
  <si>
    <t>Potrošak električne energije</t>
  </si>
  <si>
    <t>Plin</t>
  </si>
  <si>
    <t>Materijal za tekuće održavanje opreme</t>
  </si>
  <si>
    <t>Usluge tekućeg i invest. održ.opreme</t>
  </si>
  <si>
    <t>Časopisi</t>
  </si>
  <si>
    <t>Ostani nespomenuti rashodi- kulturne manifestacije knjižnice</t>
  </si>
  <si>
    <t>Naknada banci za obavljanje poslova platnog prometa</t>
  </si>
  <si>
    <t>Kapitalni projekt: Nabava uredske opreme i namještaja u knjižnici</t>
  </si>
  <si>
    <t>Kapitalni projekt: Nabava knjižničke građe</t>
  </si>
  <si>
    <t>Knjige, umjetnička djela i ostale izložbene vrijednosti</t>
  </si>
  <si>
    <t>Knjige</t>
  </si>
  <si>
    <t>Program 03: Religiozne potrebe građana</t>
  </si>
  <si>
    <t>Kapitalni projekt: Izgradnja i obnova sakralnih objekata</t>
  </si>
  <si>
    <t>Župa Sv. Duha GB</t>
  </si>
  <si>
    <t>GLAVA 00104 PROGRAMSKA DJELATNOST SPORTA</t>
  </si>
  <si>
    <t>Funkcijska klasifikacija: 08- rekreacija, kultura, religija</t>
  </si>
  <si>
    <t>Program 01: Organizacija rekreacije i športskih aktivnosti</t>
  </si>
  <si>
    <t>Aktivnost: Osnovna djelatnost športskih udruga i udruga tehničke</t>
  </si>
  <si>
    <t>STK Gornji Bogićevci</t>
  </si>
  <si>
    <t>DŠR "Sport za sve" Gornji Bogićevci</t>
  </si>
  <si>
    <t>LU  Sokol</t>
  </si>
  <si>
    <t>Aktivnost: Manifestacije u športu pod pokroviteljstvom Općine</t>
  </si>
  <si>
    <t xml:space="preserve">Dan općine -Šahovski i nogometni turnir </t>
  </si>
  <si>
    <t>"Seoske igre" - sponzorstvo</t>
  </si>
  <si>
    <t>Kapitalni projekt: Izgradnja sportskih terena</t>
  </si>
  <si>
    <t>Deratizacija i dezinsekcija</t>
  </si>
  <si>
    <t>GLAVA 00106 PROGRAMSKA DJELATNOST SOCIJALNE SKRBI</t>
  </si>
  <si>
    <t>Funkcijska klasifikacija: 10-Socijalna zaštita</t>
  </si>
  <si>
    <t>Program 01: Program socijalne skrbi i novčanih pomoći</t>
  </si>
  <si>
    <t>Aktivnost: Pomoći obiteljima u novcu</t>
  </si>
  <si>
    <t>Pomoći</t>
  </si>
  <si>
    <t>Pomoći obiteljima i kućanstvima u novcu</t>
  </si>
  <si>
    <t>Sufinanciranje prijevoza srednjoškolaca</t>
  </si>
  <si>
    <t>Pomoći obiteljima i kućanstvima za stanovanje</t>
  </si>
  <si>
    <t>Program 02: Poticajne mjere demografske obnove</t>
  </si>
  <si>
    <t>Aktivnost: Potpore za novorođeno dijete</t>
  </si>
  <si>
    <t>Naknade građanima i kućanstvima</t>
  </si>
  <si>
    <t>Naknade obiteljima za novorođenu djecu sa područja Općine</t>
  </si>
  <si>
    <t>Program 03: Humanitarna skrb kroz udruge građana</t>
  </si>
  <si>
    <t>Aktivnost: Humanitarna djelatnost Crvenog križa</t>
  </si>
  <si>
    <t>HCK GO Nova Gradiška - financiranje redovne djelatnosti</t>
  </si>
  <si>
    <t>Aktivnost: Poticaj djelovanju podružnice umirovljenika</t>
  </si>
  <si>
    <t>Donacije udrugi umirovljenika Gornji Bogićevci</t>
  </si>
  <si>
    <t>Program 04: Poticanje rada ostalih udruga građana</t>
  </si>
  <si>
    <t>Aktivnost: Poticanje rada ostalih udruga građana</t>
  </si>
  <si>
    <t>Udr. žena Lan GB</t>
  </si>
  <si>
    <t>Program 01: Upravljanje javnim financijama</t>
  </si>
  <si>
    <t>Aktivnost: Upravljanje javnim financijama</t>
  </si>
  <si>
    <t>Zatezne kamate iz poslovnih odnosa</t>
  </si>
  <si>
    <t>Ostali rashodi poslovanja</t>
  </si>
  <si>
    <t>Naknada Financijskoj agenciji za fina e-karticu</t>
  </si>
  <si>
    <t>Naknada Poreznoj upravi za naplatu općinskih poreza (5% prihoda)</t>
  </si>
  <si>
    <t>GLAVA 00108 VATROGASTVO, ZAŠTITA I SPAŠAVANJE</t>
  </si>
  <si>
    <t>Funkcijska klasifikacija: 03-Javni red i sigurnost</t>
  </si>
  <si>
    <t>Program 01: Zaštita od požara</t>
  </si>
  <si>
    <t>Aktivnost: Osnovna djelatnost sustava vatrogastva</t>
  </si>
  <si>
    <t>DVD Gornji Bogićevci</t>
  </si>
  <si>
    <t>GLAVA 00109 GOSPODARSTVO</t>
  </si>
  <si>
    <t>Funkcijska klasifikacija: 04-Ekonomski poslovi</t>
  </si>
  <si>
    <t>Program 01: Poticanje razvoja gospodarstva</t>
  </si>
  <si>
    <t xml:space="preserve">Aktivnost: </t>
  </si>
  <si>
    <t>Subvencije trg.društvima,poljop. i obrtnicima izvan javnog sektora</t>
  </si>
  <si>
    <t>GLAVA 00110 KOMUNALNE DJELATNOSTI</t>
  </si>
  <si>
    <t>Funkcijska klasifikacija: 01-Opće javne usluge</t>
  </si>
  <si>
    <t>Program 01: Redovna djelatnost vlastitog komunalnog pogona</t>
  </si>
  <si>
    <t>Kapitalni projekt: Opremanje vlastitog pogona</t>
  </si>
  <si>
    <t>Oprema komunalnog pogona</t>
  </si>
  <si>
    <t>Radna odjeća</t>
  </si>
  <si>
    <t>Program 02: Program javnih radova na održavanju komunalne infrastrukture</t>
  </si>
  <si>
    <t>Aktivnost: Pomoćno osoblje</t>
  </si>
  <si>
    <t>Program 03: Održavanje objekata i uređaja komunalne infrastrukture</t>
  </si>
  <si>
    <t>Potrošnja el.energije Mrtvačnice</t>
  </si>
  <si>
    <t>Materijal za nasipavanje cesta-poljskih putova</t>
  </si>
  <si>
    <t>Matrijal za održavanje opreme kom.pogona (kombinirka, traktor, kosilice, kombi</t>
  </si>
  <si>
    <t>Goriva i maziva (kombi vozilo)</t>
  </si>
  <si>
    <t>Goriva i maziva (kosilica,trimer,motorka)</t>
  </si>
  <si>
    <t>Goriva i maziva (kombinirka)</t>
  </si>
  <si>
    <t>Goriva i maziva (traktor)</t>
  </si>
  <si>
    <t>Usluge tekuće održavanje opreme komunalnog pogona</t>
  </si>
  <si>
    <t>Usluge tekuće održavanje poljskih puteva i nerazvrstanih cesta</t>
  </si>
  <si>
    <t>Odvoz smeća s javnih površina</t>
  </si>
  <si>
    <t>Naknada za uređenje voda za javne površine</t>
  </si>
  <si>
    <t>Usluge pri registraciji opreme</t>
  </si>
  <si>
    <t>Osiguranje pri registraciji opreme</t>
  </si>
  <si>
    <t>Funkcijska klasifikacija: 06 Usluge unaprjeđenja stanovanja</t>
  </si>
  <si>
    <t>Program 01: Održavanje objekata i uređaja ulične rasvjete</t>
  </si>
  <si>
    <t>Aktivnost: Javna rasvjeta</t>
  </si>
  <si>
    <t>Potrošak električne energije za javnu rasvjetu</t>
  </si>
  <si>
    <t>Izdaci za tekuće održ. objekata i opreme jav. rasvjete</t>
  </si>
  <si>
    <t>GLAVA 00111 IZGRADNJA OBJEKATA I UREĐAJA KOMUNALNE</t>
  </si>
  <si>
    <t>Program 01: Izgradnja objekata prometne infrastrukture</t>
  </si>
  <si>
    <t>Kapitalni projekt : Izgradnja i asfaltiranje cesta, nogostupa,</t>
  </si>
  <si>
    <t>Program 01: Prostorno-planski dokumentacija za područje Općine</t>
  </si>
  <si>
    <t>Aktivnost:Izrada prostorno-planske dokumentacije</t>
  </si>
  <si>
    <t>Funkcijska klasifikacija: 05 Zaštita okoliša</t>
  </si>
  <si>
    <t>Program 01:Prikupljanje i odvodnja otpadnih voda</t>
  </si>
  <si>
    <t>Kapitalni projekt: Izgradnja objekata odvodnje otpadnih voda</t>
  </si>
  <si>
    <t>Kanalizacija Smrtić - Ratkovac</t>
  </si>
  <si>
    <t>Aktivnost: Održavanje sistema za odvodnju otpadnih voda</t>
  </si>
  <si>
    <t>GLAVA 00112 IPA PROJEKT PREKOGRANIČNE SURADNJE</t>
  </si>
  <si>
    <t>Program 01: Prekogranična suradnja</t>
  </si>
  <si>
    <t>Aktivnost: Provedba projekta</t>
  </si>
  <si>
    <t>Bruto plaća (Project Menager i Administrator)</t>
  </si>
  <si>
    <t>Doprinos za zdravstveno osiguranje (Project Admin. i Menager)</t>
  </si>
  <si>
    <t>Doprinos za zapošljavanje (Project Admin. i Menager)</t>
  </si>
  <si>
    <t>Prijevoz (Project Administrator)</t>
  </si>
  <si>
    <t>Materijalni rashodi IPA II</t>
  </si>
  <si>
    <t>Kapitalni projekt: Nabava opreme financiran IPA projektom</t>
  </si>
  <si>
    <t>Oprema</t>
  </si>
  <si>
    <t>Oprema IPA II</t>
  </si>
  <si>
    <t>RAZDJEL 002 NAČELNIK</t>
  </si>
  <si>
    <t>GLAVA 00201 NAČELNIK</t>
  </si>
  <si>
    <t>Program 01: Donošenje akata i mjera iz djelokruga izvršnog tijela</t>
  </si>
  <si>
    <t>Aktivnost: Izvršna tijela</t>
  </si>
  <si>
    <t>RAZDJEL 003 OPĆINSKO VIJEĆE</t>
  </si>
  <si>
    <t>GLAVA 00301 OPĆINSKO VIJEĆE</t>
  </si>
  <si>
    <t>Program 01: Donošenje akata i mjera iz djelokruga predstavničkog i mjesne samouprave</t>
  </si>
  <si>
    <t>Aktivnost: Predstavničko tijelo</t>
  </si>
  <si>
    <t>Naknade za rad članovima Općinskog vijeća</t>
  </si>
  <si>
    <t>Aktivnost: Tekuća zaliha proračuna</t>
  </si>
  <si>
    <t>Nepredviđeni rashodi do visine proračunske zalihe</t>
  </si>
  <si>
    <t>Aktivnost: Dan Grada Pakraca</t>
  </si>
  <si>
    <t>Obilježavanje Dana općine</t>
  </si>
  <si>
    <t>Dan općine</t>
  </si>
  <si>
    <t>Aktivnost: Sjećanja na Domovinski rat</t>
  </si>
  <si>
    <t xml:space="preserve">UDVDR </t>
  </si>
  <si>
    <t>Ostali rashodi-vjenci i reprezentacija</t>
  </si>
  <si>
    <t>Program 02: Informiranje građana</t>
  </si>
  <si>
    <t>Aktivnost: Informiranje putem tiska</t>
  </si>
  <si>
    <t>NG novine</t>
  </si>
  <si>
    <t>Aktivnost: Informiranje putem radija</t>
  </si>
  <si>
    <t>Radio Bljesak</t>
  </si>
  <si>
    <t>Program 03: Program političkih stranaka</t>
  </si>
  <si>
    <t>Aktivnost: Osnovne funkcije političkih stranaka - Izbori</t>
  </si>
  <si>
    <t>Izbori - stranke</t>
  </si>
  <si>
    <t>Program 04: Rad nacionalnih manjina i zajednica</t>
  </si>
  <si>
    <t>Aktivnost: Aktivnosti vijeća nacionalnih manjina</t>
  </si>
  <si>
    <t>Vjeće srpske nacionalne manjine</t>
  </si>
  <si>
    <t>Program 05: Rad mjesnih odbora</t>
  </si>
  <si>
    <t>Aktivnost: Održavanje zgrada za redovno korištenje i rad MO</t>
  </si>
  <si>
    <t>Potrošak el. energije za zgrade MO</t>
  </si>
  <si>
    <t>Potrošak plina za zgrade MO</t>
  </si>
  <si>
    <t>Materijal i dijelovi za tekuće održavanje zgrada MO</t>
  </si>
  <si>
    <t>Sitni inventar za zgrade mjesnih odbora</t>
  </si>
  <si>
    <t>Potrošak vode u zgradama MO</t>
  </si>
  <si>
    <t>Investicijsko održ zgrada MO</t>
  </si>
  <si>
    <t>Kapitalni projekt: Nabava poslovnih zgrada za rad mjesnih odbora</t>
  </si>
  <si>
    <t>Dodatna ulaganja na nefinanciskoj imovini</t>
  </si>
  <si>
    <t>451..</t>
  </si>
  <si>
    <t>Dodatna ulaganja na građ. objekte</t>
  </si>
  <si>
    <t>Članak 6</t>
  </si>
  <si>
    <t>UKUPNO:</t>
  </si>
  <si>
    <t>Nedospjele obveze odnose se na slijedeće rashode:</t>
  </si>
  <si>
    <t>Članak 7</t>
  </si>
  <si>
    <t>…..Potraživanja od zaposlenih</t>
  </si>
  <si>
    <t>…..Potraživanja za više plaćene poreze</t>
  </si>
  <si>
    <t>…..Potraživanja od Slavče za el.energiju u domu Kosovac</t>
  </si>
  <si>
    <t>…..Potraživanja za porez na tvrtku</t>
  </si>
  <si>
    <t>…..Potraživanja za porez na potrošnju</t>
  </si>
  <si>
    <t>…..Potraživanja od Slavče za zatezne kamate</t>
  </si>
  <si>
    <t>…..Potraživanja od Eko-flora za dane koncesije</t>
  </si>
  <si>
    <t>…..Potraživanja za zakup poslovnih prostora</t>
  </si>
  <si>
    <t>…..Potraživanja za grobarine</t>
  </si>
  <si>
    <t>…..Potraživanja za održavanje kanalizacije</t>
  </si>
  <si>
    <t>…..Potraživanja za šumski doprinos</t>
  </si>
  <si>
    <t>…..Potraživanja za ostale prihode (voda Brezine, radni stroj, ukopi, grobna mjesta..)</t>
  </si>
  <si>
    <t>…..Potraživanja za komunalni doprinos za gradnju</t>
  </si>
  <si>
    <t>…..Potraživanja za komunalne naknade</t>
  </si>
  <si>
    <t>…..Potraživanja za naknade za priključak na vodovod i kanalizaciju</t>
  </si>
  <si>
    <t>…..Potraživanja od prodaje poljoprivrednog zemljišta</t>
  </si>
  <si>
    <t>Članak 8</t>
  </si>
  <si>
    <t>Članak 9</t>
  </si>
  <si>
    <t>Članak 10</t>
  </si>
  <si>
    <t>OPĆINSKO VIJEĆE OPĆINE GORNJI BOGIĆEVCI</t>
  </si>
  <si>
    <t>Predsjednik OV:</t>
  </si>
  <si>
    <t>Šugić Stipo</t>
  </si>
  <si>
    <t>Višak / manjak raspoloživ/za pokriće u slijedećem razdoblju</t>
  </si>
  <si>
    <t xml:space="preserve">kn. </t>
  </si>
  <si>
    <t xml:space="preserve">             Ostvaren je višak prihoda nad rashodima u iznosu od </t>
  </si>
  <si>
    <t>Prihod od danih koncesija</t>
  </si>
  <si>
    <t>6422…</t>
  </si>
  <si>
    <t>Prihodi od zakupa nekretnina i ost.imovine općine</t>
  </si>
  <si>
    <t>Prihodi od obavlj. osnovnih posl.vlas.djelat.-usluge općine</t>
  </si>
  <si>
    <t xml:space="preserve">Kazne, upravne mjere i ostali prihodi </t>
  </si>
  <si>
    <t xml:space="preserve">Ostali prihodi </t>
  </si>
  <si>
    <t>Penali kod izvođenja radova</t>
  </si>
  <si>
    <t>Utvrda Bedem</t>
  </si>
  <si>
    <t>Naknada za promjenu namjenen poljoprivrednog zemljišta</t>
  </si>
  <si>
    <t>Prihodi od usluga ukopa</t>
  </si>
  <si>
    <t>Prihodi od usluga radnog stroja</t>
  </si>
  <si>
    <t>Prihodi od usluga na spajanju na kom.infrastrukturu</t>
  </si>
  <si>
    <t>Prihoda od usluga održavanja privatne imovine</t>
  </si>
  <si>
    <t>Prihodi od pruženih usluga i osnovne djelatnosti</t>
  </si>
  <si>
    <t>Višak  prihoda</t>
  </si>
  <si>
    <t>Manjak prihoda</t>
  </si>
  <si>
    <t xml:space="preserve">Manjak prihoda </t>
  </si>
  <si>
    <t>Vozila u cestovnom prometu</t>
  </si>
  <si>
    <t>Traktori</t>
  </si>
  <si>
    <t>Doprinosi na plaću</t>
  </si>
  <si>
    <t>Aktivnost: Održavanje i uređ. javnih ostalih obj.-Groblja i Mrtvačnica</t>
  </si>
  <si>
    <t>Aktivnost: Održavanje nerazvrstanih cesta</t>
  </si>
  <si>
    <t>Potrošnja el.en.za pogon pumpi</t>
  </si>
  <si>
    <t>Matrijal za održavanje vodovoda</t>
  </si>
  <si>
    <t>Potrošnja el.en.za rad pumpi</t>
  </si>
  <si>
    <t>Servisiranje fekalnih pumpi (dio 3232102)</t>
  </si>
  <si>
    <t>Gorivo za pumpu Honda za pražnjenjenje sabirnih jama</t>
  </si>
  <si>
    <t>Izmjene Prostornog plana Općine</t>
  </si>
  <si>
    <t>Funkcijska klasifikacija: 06-Usluge unapređenja stanovanja zajednice</t>
  </si>
  <si>
    <t>Opremanje domova MO</t>
  </si>
  <si>
    <t>Raspored plaća</t>
  </si>
  <si>
    <t>UPRVA</t>
  </si>
  <si>
    <t>BRUTO</t>
  </si>
  <si>
    <t>ZDRAV.</t>
  </si>
  <si>
    <t>ZAPOŠ.</t>
  </si>
  <si>
    <t>KOMUNALNI POGON</t>
  </si>
  <si>
    <t>UKUPNO</t>
  </si>
  <si>
    <t>PROVJERA</t>
  </si>
  <si>
    <t>31321..</t>
  </si>
  <si>
    <t>NAČELNIK</t>
  </si>
  <si>
    <t>OST.UPRAVA</t>
  </si>
  <si>
    <t>RASPORED UPRAVA</t>
  </si>
  <si>
    <t>Doprinos na plaću</t>
  </si>
  <si>
    <t>Sitni iventar</t>
  </si>
  <si>
    <t>Matrijal za inv.odr.mrtvačnica</t>
  </si>
  <si>
    <t>KANALIZACIJA EL.EN. I ODRŽAVANJE</t>
  </si>
  <si>
    <t>UKUPNO ZADUŽENJE U 2014</t>
  </si>
  <si>
    <t>NAPLAĆENO U 2014</t>
  </si>
  <si>
    <t>Osiguranje ljudi na radu za opće dobro</t>
  </si>
  <si>
    <t>Ostali nespomenuti rashodi poslovanja - ostale man. MO</t>
  </si>
  <si>
    <t>OIE - energetska obnova obiteljskih kuća</t>
  </si>
  <si>
    <t>Program 04: Zaštita povijesnih znamenitosti</t>
  </si>
  <si>
    <t>Kapitalni projekt: Utvrda Ivanovaca "Bedem"</t>
  </si>
  <si>
    <t>Kapit.pomoći od ostalih izvanpr. korisnika državnog prorač. FOND ZA ZAŠTITU OKOLIŠA</t>
  </si>
  <si>
    <t>a pojedinačno po vrstama kako slijedi:</t>
  </si>
  <si>
    <t>…..Potraživanja za najam ostale imovine-sale,hladnjača,inventar</t>
  </si>
  <si>
    <r>
      <t xml:space="preserve"> te na web stranici općine Gornji Bogićevci </t>
    </r>
    <r>
      <rPr>
        <u val="single"/>
        <sz val="9"/>
        <rFont val="Arial"/>
        <family val="2"/>
      </rPr>
      <t xml:space="preserve">www.opcinagornjibogicevci.hr </t>
    </r>
  </si>
  <si>
    <t>INVESTICIJE (imovina)</t>
  </si>
  <si>
    <t>INVESTICIJSKO ODRŽAVANJE:</t>
  </si>
  <si>
    <t>…mrtvačnice, groblja i nerazvrstane ceste</t>
  </si>
  <si>
    <t>…vodocrpilište</t>
  </si>
  <si>
    <t>…kanalizacija</t>
  </si>
  <si>
    <t>…javna rasvjeta (samo pot.el.en.,nije fakturirano odr.)</t>
  </si>
  <si>
    <t>…tehničko osoblje na održ.kom.infr. (komun.po.i j.r.)</t>
  </si>
  <si>
    <t>…knjižnica (bez investicija)</t>
  </si>
  <si>
    <t>…udruge, područne škole i vjerske zajednice</t>
  </si>
  <si>
    <t>…pomoći građanima i kućanstvima</t>
  </si>
  <si>
    <t>…općinska uprava, načelnik i vijeće</t>
  </si>
  <si>
    <t>…povrat okvirnog kredita (minusa)</t>
  </si>
  <si>
    <t>…deratizacija i dezinsekcija</t>
  </si>
  <si>
    <t>UKUPNI PRIHODI I PRIMITCI:</t>
  </si>
  <si>
    <t>PRIHODI OD NEFINANCIJSKE IMOVINE</t>
  </si>
  <si>
    <t>PRIHODI OD ZADUŽIVANJA (MINUS)</t>
  </si>
  <si>
    <t>…OD POREZA</t>
  </si>
  <si>
    <t>% U UKUPNIM PRIH.</t>
  </si>
  <si>
    <t>…OD POMOĆI</t>
  </si>
  <si>
    <t>…OD IMOVINE (zakupi, koncesije, udio općine u naknadi za nezakonitu gradnju)</t>
  </si>
  <si>
    <t>…OD NAKNADA, DOPRINOSA I PRISTOJBI</t>
  </si>
  <si>
    <t>…OD PRUŽENIH USLUGA</t>
  </si>
  <si>
    <t>…OD KAZNI I UPRAVNIH MJERA (PENALI)</t>
  </si>
  <si>
    <t>% U UKUPNIM RASH.</t>
  </si>
  <si>
    <t>UKUPNI RASHODI I IZDATCI</t>
  </si>
  <si>
    <t>POLUGODIŠNJI IZVJEŠTAJ O IZVRŠENJU PRORAČUNA OPĆINE GORNJI BOGIĆEVCI</t>
  </si>
  <si>
    <t>Prihodi od pruženih usluga i utržak knjižnice</t>
  </si>
  <si>
    <t>Aktivnost: Opskrba vodom i održavanje vodocrpilišta</t>
  </si>
  <si>
    <t>El.en.pumpa Karlovac - kod Krstanac</t>
  </si>
  <si>
    <t>Ispumpavanje u Starom i Novom kraju</t>
  </si>
  <si>
    <t>Prihodi od prodaje proizvedene dugotr.imovine</t>
  </si>
  <si>
    <t>Prihodi od prodaje prijevoznih sredstava</t>
  </si>
  <si>
    <t>Prihodi od prodaje prijevoznih sredstava u cestovnom prom.</t>
  </si>
  <si>
    <t>Naknade za rad predstavničkih i izvršnih tijela, povjeren. i sl.</t>
  </si>
  <si>
    <t>Kapit.don.za gradnju i obnovu građ.obj. - natječaj OIE</t>
  </si>
  <si>
    <t>Kanalizacija Dubovac - obnova dokumentacije</t>
  </si>
  <si>
    <t>Sportski i rekreacijski tereni - Igralište Dubovac</t>
  </si>
  <si>
    <t>Ulaganja na tuđoj im.radi prava korištenja- Utvrda BEDEM</t>
  </si>
  <si>
    <t>Višak prihoda za pokriće rashoda iz prethodnih godina</t>
  </si>
  <si>
    <t>Kapitalne pomoći prorač.korisnika drž.pror.temeljem prijenosa sr. EU</t>
  </si>
  <si>
    <t>Prihodi od prodaje proizvedene dugotrajne imovine</t>
  </si>
  <si>
    <t>Igralište Dubovac</t>
  </si>
  <si>
    <t>Zdravstvene i vet. usluge</t>
  </si>
  <si>
    <t>GLAVA 00107 PRORAČUN, FINANCIJE</t>
  </si>
  <si>
    <t>Matrijal za održavanje</t>
  </si>
  <si>
    <t>Program 02: Kupnja zemljišta za poboljšanje uvjeta stanovanja</t>
  </si>
  <si>
    <t>Aktivnost: Kupnja zemljišta</t>
  </si>
  <si>
    <t>Kupnja zemljišta</t>
  </si>
  <si>
    <t>Zapadna slavonija LAG - članarina</t>
  </si>
  <si>
    <t>oprema</t>
  </si>
  <si>
    <t>Ostali neraspoređeni prihodi od poreza</t>
  </si>
  <si>
    <t>Najam službenih vozila</t>
  </si>
  <si>
    <t>Ostale naknade utvrđene općinskom odlukom (grobarine, takse, voda u PZ, otkup grobnih mjesta...)</t>
  </si>
  <si>
    <t>Javnobilježničke i ostale pristojbe, web hosting</t>
  </si>
  <si>
    <t>VEČER FOLKLORA</t>
  </si>
  <si>
    <t>OSTALO</t>
  </si>
  <si>
    <t>OPIS</t>
  </si>
  <si>
    <t>SPORTSKA NATJECANJA NOGOMET I ŠAH</t>
  </si>
  <si>
    <t>HRT</t>
  </si>
  <si>
    <t>FINA E-KARTICA</t>
  </si>
  <si>
    <t>FINA POVRAT OVRŠNIH RJEŠENJA</t>
  </si>
  <si>
    <t>5% PRIHODA</t>
  </si>
  <si>
    <t>SJEĆANJA NA DMOVINSKI RAT</t>
  </si>
  <si>
    <t>SPONZORSTVA SPORTSKIH NATJEC. MO</t>
  </si>
  <si>
    <t>EL.ENERGIJA PUMPA KARLOVAC</t>
  </si>
  <si>
    <t>Usluge tekućeg.inv.održavanja (vodocrpilište)</t>
  </si>
  <si>
    <t>Doprinos za zdravstveno i ozljede</t>
  </si>
  <si>
    <t>…..Obveze za zaposlene i režijske troškove za mjesec lipanj</t>
  </si>
  <si>
    <t>Naknade troš.osobama izvan radnog odnosa</t>
  </si>
  <si>
    <t>Naknada ost.troš.-doprinosi vjezbenika bez zas.radnog odn.</t>
  </si>
  <si>
    <t>Ostale nespomenute usluge</t>
  </si>
  <si>
    <t>Naknade troš.zaposlenima izvan radnog odnosa</t>
  </si>
  <si>
    <t>Vjezbenici bez zasnivanja radnog odnosa</t>
  </si>
  <si>
    <t>Sitni inventar  komunalnog pogona i autogume</t>
  </si>
  <si>
    <t>Geaf.i tisk.usluge-KNJIGA NK SLOBODA</t>
  </si>
  <si>
    <t>Dom Gornji Bogićevci</t>
  </si>
  <si>
    <t>Bruto plaće javni radovi</t>
  </si>
  <si>
    <t>Ostali objekti-igrališta,javne površine,spomenici,parkirališta…</t>
  </si>
  <si>
    <t>Rashodi za materijal i energiju ostalih objekata kom.infrastr.</t>
  </si>
  <si>
    <t>Materijal za održavanje ostalih objekata kom.infrastrukture</t>
  </si>
  <si>
    <t>Parkiralište u ulici Karlovac</t>
  </si>
  <si>
    <t>Rekonstrukcija ceste Stari kraj-dokumentacija</t>
  </si>
  <si>
    <t>Prijenosi proračunskim kor.iz nadl.pror.za finan.</t>
  </si>
  <si>
    <t>Društveni dom Kosovac</t>
  </si>
  <si>
    <t>Uredska oprema i namjestaj</t>
  </si>
  <si>
    <t>10 KOMUNALNI RAD.</t>
  </si>
  <si>
    <t>Regres, božićnica, uskrsnica</t>
  </si>
  <si>
    <t>Regres,uskrsnica, božićnica</t>
  </si>
  <si>
    <t>Dom Kosovac</t>
  </si>
  <si>
    <t>Ostala uredska oprema</t>
  </si>
  <si>
    <t>konto 31</t>
  </si>
  <si>
    <t>konto 32</t>
  </si>
  <si>
    <t>konto 34</t>
  </si>
  <si>
    <t>konto 36</t>
  </si>
  <si>
    <t>konto 37</t>
  </si>
  <si>
    <t>konto 38</t>
  </si>
  <si>
    <t>konto 42</t>
  </si>
  <si>
    <t>…..Potraživanja za više plaćene doprinose</t>
  </si>
  <si>
    <t>…..Potraživanja za više plaćene ostale obveze</t>
  </si>
  <si>
    <t>9 KUĆNA NJEGA</t>
  </si>
  <si>
    <t>Pomoći iz drž.proračuna temeljem peijenosa sredstava EU</t>
  </si>
  <si>
    <t>Kompenzacijska sredstva</t>
  </si>
  <si>
    <t>Tekuće pomoći iz proračuna KNJIŽNICA</t>
  </si>
  <si>
    <t>Kapitalne pomoći iz proračuna KNJIŽNICA</t>
  </si>
  <si>
    <t>Tekuće pomoći od HZZ-a -javni radovi</t>
  </si>
  <si>
    <t>Kap.pom.- SRC BREZINE Mjera 7.4.1.</t>
  </si>
  <si>
    <t>Kap.pom.- IGRALIŠTE DUBOVAC</t>
  </si>
  <si>
    <t>Prihodi od financijske imovine KNJIŽNICA</t>
  </si>
  <si>
    <t>Plaće za redovan rad stalnih djelatnika</t>
  </si>
  <si>
    <t>Plaća knjižnica</t>
  </si>
  <si>
    <t>Plaća Javni radovi</t>
  </si>
  <si>
    <t>Plaća Javni radovi MLADI ZA EU</t>
  </si>
  <si>
    <t>Ostali rashodi za zaposlene KNJIŽNICA</t>
  </si>
  <si>
    <t>Doprinosi na plaće -redovni zaposlenici</t>
  </si>
  <si>
    <t>Dop.na plaće -knjižnica</t>
  </si>
  <si>
    <t>Dop.na plaće -Javni radovi</t>
  </si>
  <si>
    <t>Službena putovanja -knjižnica</t>
  </si>
  <si>
    <t>Stručno usavršavanje zaposlenika -knjižnica</t>
  </si>
  <si>
    <t>Uredski materijal i ostali materijalni rashodi -knjižnica</t>
  </si>
  <si>
    <t>Energija: električna en., javna rasvjeta, plin, benzin, diesel-knjižnica</t>
  </si>
  <si>
    <t>Sitni inventar i auto gume -knjižnica</t>
  </si>
  <si>
    <t>Usluge telefona, pošte i prijevoza -knjižnica</t>
  </si>
  <si>
    <t>Usluge tekućeg i investicijskog održavanja -knjižnica</t>
  </si>
  <si>
    <t>Časopisi -knjižnica</t>
  </si>
  <si>
    <t>Političke stranke</t>
  </si>
  <si>
    <t>Lokalni izbori</t>
  </si>
  <si>
    <t>Financijski rashodi  -knjižnica</t>
  </si>
  <si>
    <t>KUD Starča</t>
  </si>
  <si>
    <t>Knjižnični računalni softver</t>
  </si>
  <si>
    <t>Tekuće pomoći iz državnog proračuna -knjižnica</t>
  </si>
  <si>
    <t>Kapitalne pomoći iz državnog proračuna -knjižnica</t>
  </si>
  <si>
    <t>Tekuće pomoći od HZZ-a -Javni radovi</t>
  </si>
  <si>
    <t>Kap.pom.- SRC BREZINE Mjera 7.4.1</t>
  </si>
  <si>
    <t>Prihodi od fin.imovine - knjižnica</t>
  </si>
  <si>
    <t>Bruto plaće MLADI ZA EU</t>
  </si>
  <si>
    <t>Dop.za zdravstveno osig.i ozljede - MLADI ZA EU</t>
  </si>
  <si>
    <t>Dop.za zapošljavanje - MLADI ZA EU</t>
  </si>
  <si>
    <t>Usluge čišćenja,pranja i sl.</t>
  </si>
  <si>
    <t>Prehrana u školskoj kuhinji</t>
  </si>
  <si>
    <t>Aktivnost: Udruge građana iz područja kulture</t>
  </si>
  <si>
    <t>Kapitalni projekt: Nabava nematerijalne imovine</t>
  </si>
  <si>
    <t>Oprema za knjižnicu</t>
  </si>
  <si>
    <t>Doprinosi za zdravstveno i ozljede - Javni radovi</t>
  </si>
  <si>
    <t>Doprinosi za zapošljavanje - Javni radovi</t>
  </si>
  <si>
    <t>Matrijal za održavanje groblja</t>
  </si>
  <si>
    <t>Usluge tekuće održavanje ostalih objekata kom.infrastr.(Groblja)</t>
  </si>
  <si>
    <t xml:space="preserve">Ostale usluge (tehn.preg.vozila, grafičke i tiskarske usl., javni bilježnik..)- knjižnica </t>
  </si>
  <si>
    <t>Kapitalne pom.prorač.korisnicima iz proračuna-knjižnica</t>
  </si>
  <si>
    <t>Kap.pom.od izvanpror.korisnika  županijskih, gradskih-knjižnica</t>
  </si>
  <si>
    <t>Ostali prihodi-knjižnica</t>
  </si>
  <si>
    <t>Kap.pomoći-Strategija razvoja općine</t>
  </si>
  <si>
    <t>Prihodi od obavlj. osnovnih posl.vlas.djelat.-knjižnica</t>
  </si>
  <si>
    <t>Kap.pomoći EU-Strategija razvoja općine</t>
  </si>
  <si>
    <t>Ostali nespomenuti prihodi i usluga knjig.-knjižnice</t>
  </si>
  <si>
    <t>knjižnica</t>
  </si>
  <si>
    <t>Cesta-ulica Dolnjak</t>
  </si>
  <si>
    <t>Cesta Stari kraj</t>
  </si>
  <si>
    <t>DOM Gornji Bogićevci</t>
  </si>
  <si>
    <t>Vatrogasni dom</t>
  </si>
  <si>
    <t>Evidencija nerazvrstanih cesta</t>
  </si>
  <si>
    <t>06/17</t>
  </si>
  <si>
    <t>07/17</t>
  </si>
  <si>
    <t>08/17</t>
  </si>
  <si>
    <t>09/17</t>
  </si>
  <si>
    <t>10/17</t>
  </si>
  <si>
    <t>11/17</t>
  </si>
  <si>
    <t>Aktivnost: Javni radovi-očuvanje kulturne baštine</t>
  </si>
  <si>
    <t>JAVNI RADOVI-KULTURNA BAŠTINA</t>
  </si>
  <si>
    <t>Donosi se Polugodišnji izvještaj o izvršenju proračuna općine Gornji Bogićevci za 2018.godinu</t>
  </si>
  <si>
    <t>U prvom polugodištu 2018.godine ostvareno je kako slijedi:</t>
  </si>
  <si>
    <t>POLUGODIŠ. IZVRŠENJE 2017.</t>
  </si>
  <si>
    <t>POLUGODIŠNJE  IZVRŠENJE 2018.</t>
  </si>
  <si>
    <t>GODIŠNJI PLAN 2018</t>
  </si>
  <si>
    <t>INDEKS PREMA 2017.</t>
  </si>
  <si>
    <t>INDEKS PREMA GODIŠNJEM PLANU 2018.</t>
  </si>
  <si>
    <t xml:space="preserve">           U  prvom polugodištu 2018.g. Općina se nije zaduživala dugoročno, niti kratkoročno.</t>
  </si>
  <si>
    <t>Ovaj polugodišnji izvještaj o izvršenju proračuna općine Gornji Bogićevci za 2018.g.biti će objavljen u "Službenom glasniku općine Gornji Bogićevci"</t>
  </si>
  <si>
    <t>Tekuće pomoći od LAG-a program ZAŽELI</t>
  </si>
  <si>
    <t>Pomoći proračunskim korisnicima iz proračuna koji im nije nadležan</t>
  </si>
  <si>
    <t>Tekuće pomoći pror.korisnicima od nadležnih proračuna</t>
  </si>
  <si>
    <t>Kapitalne  pomoći pror.korisnicima od nadležnih proračuna</t>
  </si>
  <si>
    <t>Ostale upraqvne pristojbe-državni biljezi</t>
  </si>
  <si>
    <t>Program zaželi</t>
  </si>
  <si>
    <t>Dop.na plaće -Program ZAŽELI</t>
  </si>
  <si>
    <t>Predstavnik Srpske nacionalne manjine</t>
  </si>
  <si>
    <t>Sufinanciranje boravka djece u vrtiću</t>
  </si>
  <si>
    <t>Kupnja udžbenika učenicima 1-4. razreda</t>
  </si>
  <si>
    <t>Srpka pravoslavna crkva</t>
  </si>
  <si>
    <t xml:space="preserve">Nogostup Smrtić </t>
  </si>
  <si>
    <t>Nogostu Kosovac</t>
  </si>
  <si>
    <t>Dječija igrališta GB, Smrtić-Ratkovac, Trnava</t>
  </si>
  <si>
    <t>Dodatna ulaganja na građevinskim ovjektima-Javna rasvjeta</t>
  </si>
  <si>
    <t>Plan gospodarenja otpadom</t>
  </si>
  <si>
    <t>Kupnja udžbenika 1-4 razreda</t>
  </si>
  <si>
    <t>Pravoslavna crkva</t>
  </si>
  <si>
    <t>Potrošnja el. en. Vodocrpilište</t>
  </si>
  <si>
    <t>Materijal za invest.održ.igrališta, spomen.i o</t>
  </si>
  <si>
    <t>JAVNA RASVJETA</t>
  </si>
  <si>
    <t>Nogostup kroz naselje Smrtić</t>
  </si>
  <si>
    <t>Nogostup Kosovac rekonstrukcija</t>
  </si>
  <si>
    <t>Program 03: Uređenje igrališta za malu djecu</t>
  </si>
  <si>
    <t>Aktivnost: Roditelji i djeca</t>
  </si>
  <si>
    <t>igralište za malu dijecu</t>
  </si>
  <si>
    <t>Aktivnost: Pomoć u kući starim i nemoćnim - Program ZAŽELI</t>
  </si>
  <si>
    <t>Fiskalno izravnanje poreza i prireza</t>
  </si>
  <si>
    <t>Tekuće pomoći iz državnog proračuna(kompenzacijske mjere)</t>
  </si>
  <si>
    <t>Negativne tečajne razlike</t>
  </si>
  <si>
    <t>Ostale naknade iz proračuna u naravi</t>
  </si>
  <si>
    <t>Zadruga Brezine</t>
  </si>
  <si>
    <t>DOM DUBOVAC</t>
  </si>
  <si>
    <t>12/17</t>
  </si>
  <si>
    <t>01/18</t>
  </si>
  <si>
    <t>02/18</t>
  </si>
  <si>
    <t>03/18</t>
  </si>
  <si>
    <t>04/18</t>
  </si>
  <si>
    <t>05/18</t>
  </si>
  <si>
    <t>06/18</t>
  </si>
  <si>
    <t>07/18</t>
  </si>
  <si>
    <t>08/18</t>
  </si>
  <si>
    <t>09/18</t>
  </si>
  <si>
    <t>10/18</t>
  </si>
  <si>
    <t>11/18</t>
  </si>
  <si>
    <t>JAVNI RADOVI REVITALIZACIJA</t>
  </si>
  <si>
    <t>Uredski materijal-Program zaželi</t>
  </si>
  <si>
    <t>Gorivo program ZAŽELI</t>
  </si>
  <si>
    <t>Naplata 1% prihoda</t>
  </si>
  <si>
    <t>mo</t>
  </si>
  <si>
    <t>Ost.rash. poslovanja-  manifest. Mjesnih odbora</t>
  </si>
  <si>
    <t>Ostale naknade iz proračuna</t>
  </si>
  <si>
    <t>Energija-za  igrališta</t>
  </si>
  <si>
    <t>El. en.- igralište Dubovac</t>
  </si>
  <si>
    <t>Tisak, objave oglasa</t>
  </si>
  <si>
    <t>Dom Dubovac</t>
  </si>
  <si>
    <r>
      <t xml:space="preserve">           </t>
    </r>
    <r>
      <rPr>
        <sz val="9"/>
        <color theme="1"/>
        <rFont val="Arial"/>
        <family val="2"/>
      </rPr>
      <t xml:space="preserve">  Sredstva tekuće proračunske pričuve planiranih u iznosu od 20.000,00 kn u 2018.g. nisu korištena u prvom polugodištu 2018.g.</t>
    </r>
  </si>
  <si>
    <t xml:space="preserve">Nepodmirene obveze općine Gornji Bogićevci na dan 30. lipnja 2018. g.  iznose 113.715,84 kn, od čega dospjelih u iznosu od 41.301,49kn,  </t>
  </si>
  <si>
    <t>…..obveze za nefinancisku imovinu (igralište Dubovac, knjige u knjižnici)</t>
  </si>
  <si>
    <t>…..obveze za nefinancisku imovinu ( knjige u knjižnici)</t>
  </si>
  <si>
    <t>…..Potraživanja za zakup poljoprivrednog zemljišta</t>
  </si>
  <si>
    <t>Potraživanja  općine Gornji Bogićevci na dan 30. lipnja 2018 g. ukupno iznose 728.109,12 kn, a pojedinačno po vrstama kako slijedi:</t>
  </si>
  <si>
    <t>…..Obveze knjižnice</t>
  </si>
  <si>
    <t>Klasa: 400-05/18-01-07</t>
  </si>
  <si>
    <t>Urbroj: 2178/18-03-18-03</t>
  </si>
  <si>
    <t>ZA 2018. GODINU</t>
  </si>
  <si>
    <t>Gornji Bogićevci, 06. rujna 2018. g.</t>
  </si>
  <si>
    <t xml:space="preserve">              Temeljem članka110.Zakona o proračunu("Narodne novine"br.87/08, 136/12 i 15/15) i članka 33. Statuta općine Gornji Bogićevci ("Službeni glasnik općine Gornji Bogićevci br. 02/09), vijeće općine Gornji Bogićevci  na  7. sjednici održanoj 06. rujna 2018. g. donosi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</si>
</sst>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u val="single"/>
      <sz val="9"/>
      <name val="Arial"/>
      <family val="2"/>
    </font>
    <font>
      <sz val="9"/>
      <color rgb="FFFF000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99CB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double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medium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25">
    <xf numFmtId="0" fontId="0" fillId="0" borderId="0" xfId="0"/>
    <xf numFmtId="0" fontId="1" fillId="0" borderId="0" xfId="20">
      <alignment/>
      <protection/>
    </xf>
    <xf numFmtId="0" fontId="5" fillId="0" borderId="0" xfId="20" applyFont="1">
      <alignment/>
      <protection/>
    </xf>
    <xf numFmtId="0" fontId="8" fillId="0" borderId="0" xfId="20" applyFont="1" applyBorder="1">
      <alignment/>
      <protection/>
    </xf>
    <xf numFmtId="4" fontId="8" fillId="0" borderId="0" xfId="20" applyNumberFormat="1" applyFont="1" applyBorder="1">
      <alignment/>
      <protection/>
    </xf>
    <xf numFmtId="0" fontId="8" fillId="0" borderId="0" xfId="20" applyFont="1" applyBorder="1" applyAlignment="1">
      <alignment horizontal="left" vertical="top"/>
      <protection/>
    </xf>
    <xf numFmtId="0" fontId="11" fillId="0" borderId="0" xfId="20" applyFont="1">
      <alignment/>
      <protection/>
    </xf>
    <xf numFmtId="0" fontId="9" fillId="0" borderId="1" xfId="20" applyFont="1" applyBorder="1" applyAlignment="1">
      <alignment horizontal="left" vertical="justify"/>
      <protection/>
    </xf>
    <xf numFmtId="4" fontId="9" fillId="0" borderId="1" xfId="20" applyNumberFormat="1" applyFont="1" applyBorder="1">
      <alignment/>
      <protection/>
    </xf>
    <xf numFmtId="0" fontId="7" fillId="0" borderId="1" xfId="20" applyFont="1" applyBorder="1" applyAlignment="1">
      <alignment horizontal="left" vertical="top"/>
      <protection/>
    </xf>
    <xf numFmtId="0" fontId="7" fillId="0" borderId="1" xfId="20" applyFont="1" applyBorder="1">
      <alignment/>
      <protection/>
    </xf>
    <xf numFmtId="0" fontId="8" fillId="0" borderId="1" xfId="20" applyFont="1" applyBorder="1" applyAlignment="1">
      <alignment horizontal="left" vertical="top"/>
      <protection/>
    </xf>
    <xf numFmtId="0" fontId="8" fillId="0" borderId="1" xfId="20" applyFont="1" applyBorder="1">
      <alignment/>
      <protection/>
    </xf>
    <xf numFmtId="4" fontId="8" fillId="0" borderId="1" xfId="20" applyNumberFormat="1" applyFont="1" applyBorder="1">
      <alignment/>
      <protection/>
    </xf>
    <xf numFmtId="0" fontId="8" fillId="0" borderId="1" xfId="20" applyFont="1" applyBorder="1" applyAlignment="1">
      <alignment horizontal="left" vertical="justify"/>
      <protection/>
    </xf>
    <xf numFmtId="0" fontId="8" fillId="0" borderId="1" xfId="20" applyFont="1" applyBorder="1" applyAlignment="1">
      <alignment wrapText="1"/>
      <protection/>
    </xf>
    <xf numFmtId="0" fontId="1" fillId="0" borderId="1" xfId="20" applyBorder="1">
      <alignment/>
      <protection/>
    </xf>
    <xf numFmtId="0" fontId="1" fillId="0" borderId="1" xfId="20" applyBorder="1" applyAlignment="1">
      <alignment horizontal="left"/>
      <protection/>
    </xf>
    <xf numFmtId="0" fontId="13" fillId="0" borderId="0" xfId="20" applyFont="1">
      <alignment/>
      <protection/>
    </xf>
    <xf numFmtId="4" fontId="1" fillId="0" borderId="1" xfId="20" applyNumberFormat="1" applyBorder="1">
      <alignment/>
      <protection/>
    </xf>
    <xf numFmtId="0" fontId="1" fillId="0" borderId="1" xfId="20" applyBorder="1" applyAlignment="1">
      <alignment/>
      <protection/>
    </xf>
    <xf numFmtId="4" fontId="8" fillId="0" borderId="1" xfId="20" applyNumberFormat="1" applyFont="1" applyBorder="1">
      <alignment/>
      <protection/>
    </xf>
    <xf numFmtId="0" fontId="1" fillId="0" borderId="0" xfId="20" applyBorder="1" applyAlignment="1">
      <alignment horizontal="left"/>
      <protection/>
    </xf>
    <xf numFmtId="4" fontId="1" fillId="0" borderId="0" xfId="20" applyNumberFormat="1" applyBorder="1">
      <alignment/>
      <protection/>
    </xf>
    <xf numFmtId="0" fontId="8" fillId="0" borderId="1" xfId="20" applyFont="1" applyBorder="1" applyAlignment="1">
      <alignment horizontal="left" vertical="top"/>
      <protection/>
    </xf>
    <xf numFmtId="0" fontId="5" fillId="0" borderId="2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vertical="center" wrapText="1"/>
      <protection/>
    </xf>
    <xf numFmtId="0" fontId="1" fillId="2" borderId="3" xfId="20" applyFill="1" applyBorder="1">
      <alignment/>
      <protection/>
    </xf>
    <xf numFmtId="0" fontId="1" fillId="2" borderId="4" xfId="20" applyFill="1" applyBorder="1">
      <alignment/>
      <protection/>
    </xf>
    <xf numFmtId="0" fontId="1" fillId="3" borderId="3" xfId="20" applyFill="1" applyBorder="1">
      <alignment/>
      <protection/>
    </xf>
    <xf numFmtId="4" fontId="5" fillId="4" borderId="1" xfId="20" applyNumberFormat="1" applyFont="1" applyFill="1" applyBorder="1">
      <alignment/>
      <protection/>
    </xf>
    <xf numFmtId="0" fontId="6" fillId="5" borderId="5" xfId="20" applyFont="1" applyFill="1" applyBorder="1" applyAlignment="1">
      <alignment horizontal="left" vertical="top"/>
      <protection/>
    </xf>
    <xf numFmtId="4" fontId="6" fillId="5" borderId="5" xfId="20" applyNumberFormat="1" applyFont="1" applyFill="1" applyBorder="1">
      <alignment/>
      <protection/>
    </xf>
    <xf numFmtId="0" fontId="7" fillId="4" borderId="1" xfId="20" applyFont="1" applyFill="1" applyBorder="1" applyAlignment="1">
      <alignment horizontal="left" vertical="top"/>
      <protection/>
    </xf>
    <xf numFmtId="0" fontId="7" fillId="4" borderId="1" xfId="20" applyFont="1" applyFill="1" applyBorder="1">
      <alignment/>
      <protection/>
    </xf>
    <xf numFmtId="4" fontId="7" fillId="4" borderId="1" xfId="20" applyNumberFormat="1" applyFont="1" applyFill="1" applyBorder="1">
      <alignment/>
      <protection/>
    </xf>
    <xf numFmtId="0" fontId="7" fillId="4" borderId="1" xfId="20" applyFont="1" applyFill="1" applyBorder="1" applyAlignment="1">
      <alignment wrapText="1"/>
      <protection/>
    </xf>
    <xf numFmtId="0" fontId="7" fillId="4" borderId="1" xfId="20" applyFont="1" applyFill="1" applyBorder="1" applyAlignment="1">
      <alignment horizontal="left" vertical="top"/>
      <protection/>
    </xf>
    <xf numFmtId="0" fontId="7" fillId="4" borderId="1" xfId="20" applyFont="1" applyFill="1" applyBorder="1">
      <alignment/>
      <protection/>
    </xf>
    <xf numFmtId="4" fontId="7" fillId="4" borderId="1" xfId="20" applyNumberFormat="1" applyFont="1" applyFill="1" applyBorder="1">
      <alignment/>
      <protection/>
    </xf>
    <xf numFmtId="4" fontId="5" fillId="4" borderId="1" xfId="20" applyNumberFormat="1" applyFont="1" applyFill="1" applyBorder="1">
      <alignment/>
      <protection/>
    </xf>
    <xf numFmtId="0" fontId="6" fillId="5" borderId="1" xfId="20" applyFont="1" applyFill="1" applyBorder="1" applyAlignment="1">
      <alignment horizontal="left" vertical="top"/>
      <protection/>
    </xf>
    <xf numFmtId="4" fontId="6" fillId="5" borderId="1" xfId="20" applyNumberFormat="1" applyFont="1" applyFill="1" applyBorder="1">
      <alignment/>
      <protection/>
    </xf>
    <xf numFmtId="0" fontId="1" fillId="2" borderId="6" xfId="20" applyFill="1" applyBorder="1">
      <alignment/>
      <protection/>
    </xf>
    <xf numFmtId="0" fontId="1" fillId="3" borderId="4" xfId="20" applyFill="1" applyBorder="1">
      <alignment/>
      <protection/>
    </xf>
    <xf numFmtId="0" fontId="12" fillId="5" borderId="1" xfId="20" applyFont="1" applyFill="1" applyBorder="1" applyAlignment="1">
      <alignment horizontal="left"/>
      <protection/>
    </xf>
    <xf numFmtId="0" fontId="12" fillId="5" borderId="1" xfId="20" applyFont="1" applyFill="1" applyBorder="1">
      <alignment/>
      <protection/>
    </xf>
    <xf numFmtId="4" fontId="12" fillId="5" borderId="1" xfId="20" applyNumberFormat="1" applyFont="1" applyFill="1" applyBorder="1">
      <alignment/>
      <protection/>
    </xf>
    <xf numFmtId="0" fontId="7" fillId="4" borderId="1" xfId="20" applyFont="1" applyFill="1" applyBorder="1" applyAlignment="1">
      <alignment horizontal="left" vertical="justify"/>
      <protection/>
    </xf>
    <xf numFmtId="0" fontId="5" fillId="4" borderId="1" xfId="20" applyFont="1" applyFill="1" applyBorder="1" applyAlignment="1">
      <alignment horizontal="left" vertical="justify"/>
      <protection/>
    </xf>
    <xf numFmtId="0" fontId="9" fillId="4" borderId="1" xfId="20" applyFont="1" applyFill="1" applyBorder="1" applyAlignment="1">
      <alignment horizontal="left" vertical="top"/>
      <protection/>
    </xf>
    <xf numFmtId="0" fontId="5" fillId="4" borderId="1" xfId="20" applyFont="1" applyFill="1" applyBorder="1" applyAlignment="1">
      <alignment horizontal="left" vertical="justify"/>
      <protection/>
    </xf>
    <xf numFmtId="0" fontId="10" fillId="4" borderId="1" xfId="20" applyFont="1" applyFill="1" applyBorder="1" applyAlignment="1">
      <alignment horizontal="left"/>
      <protection/>
    </xf>
    <xf numFmtId="0" fontId="10" fillId="4" borderId="1" xfId="20" applyFont="1" applyFill="1" applyBorder="1">
      <alignment/>
      <protection/>
    </xf>
    <xf numFmtId="4" fontId="10" fillId="4" borderId="1" xfId="20" applyNumberFormat="1" applyFont="1" applyFill="1" applyBorder="1">
      <alignment/>
      <protection/>
    </xf>
    <xf numFmtId="0" fontId="8" fillId="6" borderId="1" xfId="20" applyFont="1" applyFill="1" applyBorder="1" applyAlignment="1">
      <alignment horizontal="left" vertical="top"/>
      <protection/>
    </xf>
    <xf numFmtId="4" fontId="8" fillId="6" borderId="1" xfId="20" applyNumberFormat="1" applyFont="1" applyFill="1" applyBorder="1">
      <alignment/>
      <protection/>
    </xf>
    <xf numFmtId="4" fontId="11" fillId="0" borderId="1" xfId="20" applyNumberFormat="1" applyFont="1" applyBorder="1">
      <alignment/>
      <protection/>
    </xf>
    <xf numFmtId="0" fontId="5" fillId="6" borderId="2" xfId="20" applyFont="1" applyFill="1" applyBorder="1" applyAlignment="1">
      <alignment vertical="center" wrapText="1" shrinkToFit="1"/>
      <protection/>
    </xf>
    <xf numFmtId="0" fontId="5" fillId="6" borderId="2" xfId="20" applyFont="1" applyFill="1" applyBorder="1" applyAlignment="1">
      <alignment horizontal="center" vertical="center"/>
      <protection/>
    </xf>
    <xf numFmtId="0" fontId="1" fillId="0" borderId="0" xfId="20" applyBorder="1" applyAlignment="1">
      <alignment/>
      <protection/>
    </xf>
    <xf numFmtId="0" fontId="1" fillId="0" borderId="0" xfId="20" applyFont="1" applyBorder="1" applyAlignment="1">
      <alignment/>
      <protection/>
    </xf>
    <xf numFmtId="0" fontId="6" fillId="5" borderId="1" xfId="20" applyFont="1" applyFill="1" applyBorder="1" applyAlignment="1">
      <alignment horizontal="left" vertical="center"/>
      <protection/>
    </xf>
    <xf numFmtId="4" fontId="6" fillId="5" borderId="1" xfId="20" applyNumberFormat="1" applyFont="1" applyFill="1" applyBorder="1" applyAlignment="1">
      <alignment vertical="center"/>
      <protection/>
    </xf>
    <xf numFmtId="0" fontId="15" fillId="2" borderId="4" xfId="20" applyFont="1" applyFill="1" applyBorder="1">
      <alignment/>
      <protection/>
    </xf>
    <xf numFmtId="0" fontId="16" fillId="3" borderId="4" xfId="20" applyFont="1" applyFill="1" applyBorder="1">
      <alignment/>
      <protection/>
    </xf>
    <xf numFmtId="4" fontId="11" fillId="0" borderId="1" xfId="20" applyNumberFormat="1" applyFont="1" applyBorder="1">
      <alignment/>
      <protection/>
    </xf>
    <xf numFmtId="0" fontId="10" fillId="7" borderId="1" xfId="20" applyFont="1" applyFill="1" applyBorder="1" applyAlignment="1">
      <alignment horizontal="left"/>
      <protection/>
    </xf>
    <xf numFmtId="0" fontId="10" fillId="7" borderId="1" xfId="20" applyFont="1" applyFill="1" applyBorder="1">
      <alignment/>
      <protection/>
    </xf>
    <xf numFmtId="4" fontId="10" fillId="7" borderId="1" xfId="20" applyNumberFormat="1" applyFont="1" applyFill="1" applyBorder="1">
      <alignment/>
      <protection/>
    </xf>
    <xf numFmtId="0" fontId="6" fillId="7" borderId="1" xfId="20" applyFont="1" applyFill="1" applyBorder="1" applyAlignment="1">
      <alignment horizontal="left" vertical="top"/>
      <protection/>
    </xf>
    <xf numFmtId="0" fontId="6" fillId="7" borderId="1" xfId="20" applyFont="1" applyFill="1" applyBorder="1" applyAlignment="1">
      <alignment wrapText="1"/>
      <protection/>
    </xf>
    <xf numFmtId="4" fontId="6" fillId="7" borderId="1" xfId="20" applyNumberFormat="1" applyFont="1" applyFill="1" applyBorder="1">
      <alignment/>
      <protection/>
    </xf>
    <xf numFmtId="0" fontId="6" fillId="7" borderId="1" xfId="20" applyFont="1" applyFill="1" applyBorder="1" applyAlignment="1">
      <alignment horizontal="left" vertical="center"/>
      <protection/>
    </xf>
    <xf numFmtId="4" fontId="6" fillId="7" borderId="1" xfId="20" applyNumberFormat="1" applyFont="1" applyFill="1" applyBorder="1" applyAlignment="1">
      <alignment vertical="center"/>
      <protection/>
    </xf>
    <xf numFmtId="0" fontId="6" fillId="7" borderId="1" xfId="20" applyFont="1" applyFill="1" applyBorder="1" applyAlignment="1">
      <alignment horizontal="left" vertical="top"/>
      <protection/>
    </xf>
    <xf numFmtId="4" fontId="6" fillId="7" borderId="1" xfId="20" applyNumberFormat="1" applyFont="1" applyFill="1" applyBorder="1">
      <alignment/>
      <protection/>
    </xf>
    <xf numFmtId="0" fontId="5" fillId="4" borderId="1" xfId="20" applyFont="1" applyFill="1" applyBorder="1" applyAlignment="1">
      <alignment horizontal="left" vertical="top"/>
      <protection/>
    </xf>
    <xf numFmtId="0" fontId="7" fillId="4" borderId="1" xfId="20" applyFont="1" applyFill="1" applyBorder="1" applyAlignment="1">
      <alignment horizontal="left" vertical="center"/>
      <protection/>
    </xf>
    <xf numFmtId="0" fontId="7" fillId="4" borderId="1" xfId="20" applyFont="1" applyFill="1" applyBorder="1" applyAlignment="1">
      <alignment vertical="center"/>
      <protection/>
    </xf>
    <xf numFmtId="4" fontId="7" fillId="4" borderId="1" xfId="20" applyNumberFormat="1" applyFont="1" applyFill="1" applyBorder="1" applyAlignment="1">
      <alignment vertical="center"/>
      <protection/>
    </xf>
    <xf numFmtId="1" fontId="8" fillId="0" borderId="1" xfId="20" applyNumberFormat="1" applyFont="1" applyBorder="1" applyAlignment="1">
      <alignment horizontal="left" vertical="top"/>
      <protection/>
    </xf>
    <xf numFmtId="4" fontId="8" fillId="0" borderId="1" xfId="20" applyNumberFormat="1" applyFont="1" applyBorder="1" applyAlignment="1">
      <alignment wrapText="1"/>
      <protection/>
    </xf>
    <xf numFmtId="4" fontId="8" fillId="0" borderId="1" xfId="20" applyNumberFormat="1" applyFont="1" applyBorder="1" applyAlignment="1">
      <alignment wrapText="1"/>
      <protection/>
    </xf>
    <xf numFmtId="4" fontId="1" fillId="0" borderId="0" xfId="20" applyNumberFormat="1">
      <alignment/>
      <protection/>
    </xf>
    <xf numFmtId="4" fontId="9" fillId="0" borderId="1" xfId="20" applyNumberFormat="1" applyFont="1" applyBorder="1" applyAlignment="1">
      <alignment/>
      <protection/>
    </xf>
    <xf numFmtId="4" fontId="5" fillId="6" borderId="1" xfId="20" applyNumberFormat="1" applyFont="1" applyFill="1" applyBorder="1">
      <alignment/>
      <protection/>
    </xf>
    <xf numFmtId="0" fontId="14" fillId="0" borderId="0" xfId="20" applyFont="1" applyBorder="1" applyAlignment="1">
      <alignment/>
      <protection/>
    </xf>
    <xf numFmtId="0" fontId="1" fillId="0" borderId="0" xfId="20" applyFont="1" applyAlignment="1">
      <alignment wrapText="1"/>
      <protection/>
    </xf>
    <xf numFmtId="0" fontId="9" fillId="0" borderId="0" xfId="20" applyFont="1" applyAlignment="1">
      <alignment wrapText="1"/>
      <protection/>
    </xf>
    <xf numFmtId="0" fontId="5" fillId="0" borderId="0" xfId="20" applyFont="1" applyAlignment="1">
      <alignment horizontal="center" wrapText="1"/>
      <protection/>
    </xf>
    <xf numFmtId="0" fontId="10" fillId="0" borderId="0" xfId="20" applyFont="1" applyAlignment="1">
      <alignment horizontal="center" wrapText="1"/>
      <protection/>
    </xf>
    <xf numFmtId="0" fontId="10" fillId="0" borderId="0" xfId="20" applyFont="1" applyBorder="1" applyAlignment="1">
      <alignment horizontal="center"/>
      <protection/>
    </xf>
    <xf numFmtId="0" fontId="7" fillId="6" borderId="7" xfId="20" applyFont="1" applyFill="1" applyBorder="1" applyAlignment="1">
      <alignment horizontal="center" vertical="center" wrapText="1"/>
      <protection/>
    </xf>
    <xf numFmtId="0" fontId="10" fillId="0" borderId="0" xfId="20" applyFont="1" applyBorder="1" applyAlignment="1">
      <alignment/>
      <protection/>
    </xf>
    <xf numFmtId="0" fontId="10" fillId="0" borderId="8" xfId="20" applyFont="1" applyBorder="1" applyAlignment="1">
      <alignment/>
      <protection/>
    </xf>
    <xf numFmtId="4" fontId="10" fillId="0" borderId="1" xfId="20" applyNumberFormat="1" applyFont="1" applyBorder="1" applyAlignment="1">
      <alignment/>
      <protection/>
    </xf>
    <xf numFmtId="4" fontId="10" fillId="0" borderId="8" xfId="20" applyNumberFormat="1" applyFont="1" applyBorder="1" applyAlignment="1">
      <alignment/>
      <protection/>
    </xf>
    <xf numFmtId="4" fontId="10" fillId="0" borderId="5" xfId="20" applyNumberFormat="1" applyFont="1" applyBorder="1" applyAlignment="1">
      <alignment/>
      <protection/>
    </xf>
    <xf numFmtId="4" fontId="10" fillId="0" borderId="0" xfId="20" applyNumberFormat="1" applyFont="1" applyBorder="1" applyAlignment="1">
      <alignment/>
      <protection/>
    </xf>
    <xf numFmtId="0" fontId="1" fillId="0" borderId="0" xfId="20" applyAlignment="1">
      <alignment horizontal="center"/>
      <protection/>
    </xf>
    <xf numFmtId="0" fontId="1" fillId="0" borderId="0" xfId="20" applyFont="1" applyBorder="1" applyAlignment="1">
      <alignment horizontal="left"/>
      <protection/>
    </xf>
    <xf numFmtId="0" fontId="5" fillId="6" borderId="5" xfId="20" applyFont="1" applyFill="1" applyBorder="1" applyAlignment="1">
      <alignment horizontal="center" vertical="center" wrapText="1"/>
      <protection/>
    </xf>
    <xf numFmtId="0" fontId="5" fillId="6" borderId="9" xfId="20" applyFont="1" applyFill="1" applyBorder="1" applyAlignment="1">
      <alignment horizontal="center" vertical="center" wrapText="1"/>
      <protection/>
    </xf>
    <xf numFmtId="0" fontId="7" fillId="6" borderId="9" xfId="20" applyFont="1" applyFill="1" applyBorder="1" applyAlignment="1">
      <alignment horizontal="center" vertical="center" wrapText="1"/>
      <protection/>
    </xf>
    <xf numFmtId="0" fontId="10" fillId="0" borderId="0" xfId="20" applyFont="1" applyAlignment="1">
      <alignment horizontal="center"/>
      <protection/>
    </xf>
    <xf numFmtId="0" fontId="17" fillId="0" borderId="0" xfId="20" applyFont="1" applyBorder="1">
      <alignment/>
      <protection/>
    </xf>
    <xf numFmtId="0" fontId="2" fillId="2" borderId="6" xfId="20" applyFont="1" applyFill="1" applyBorder="1">
      <alignment/>
      <protection/>
    </xf>
    <xf numFmtId="0" fontId="2" fillId="2" borderId="6" xfId="20" applyFont="1" applyFill="1" applyBorder="1">
      <alignment/>
      <protection/>
    </xf>
    <xf numFmtId="0" fontId="3" fillId="3" borderId="10" xfId="20" applyFont="1" applyFill="1" applyBorder="1">
      <alignment/>
      <protection/>
    </xf>
    <xf numFmtId="4" fontId="3" fillId="3" borderId="11" xfId="20" applyNumberFormat="1" applyFont="1" applyFill="1" applyBorder="1">
      <alignment/>
      <protection/>
    </xf>
    <xf numFmtId="4" fontId="4" fillId="3" borderId="11" xfId="20" applyNumberFormat="1" applyFont="1" applyFill="1" applyBorder="1">
      <alignment/>
      <protection/>
    </xf>
    <xf numFmtId="4" fontId="2" fillId="2" borderId="6" xfId="20" applyNumberFormat="1" applyFont="1" applyFill="1" applyBorder="1">
      <alignment/>
      <protection/>
    </xf>
    <xf numFmtId="4" fontId="1" fillId="8" borderId="11" xfId="20" applyNumberFormat="1" applyFill="1" applyBorder="1">
      <alignment/>
      <protection/>
    </xf>
    <xf numFmtId="0" fontId="5" fillId="6" borderId="12" xfId="20" applyFont="1" applyFill="1" applyBorder="1" applyAlignment="1">
      <alignment vertical="center" wrapText="1" shrinkToFit="1"/>
      <protection/>
    </xf>
    <xf numFmtId="0" fontId="5" fillId="6" borderId="12" xfId="20" applyFont="1" applyFill="1" applyBorder="1" applyAlignment="1">
      <alignment horizontal="center" vertical="center"/>
      <protection/>
    </xf>
    <xf numFmtId="0" fontId="1" fillId="0" borderId="1" xfId="20" applyFont="1" applyBorder="1" applyAlignment="1">
      <alignment horizontal="center"/>
      <protection/>
    </xf>
    <xf numFmtId="4" fontId="1" fillId="0" borderId="1" xfId="20" applyNumberFormat="1" applyFont="1" applyBorder="1" applyAlignment="1">
      <alignment horizontal="center"/>
      <protection/>
    </xf>
    <xf numFmtId="1" fontId="1" fillId="0" borderId="1" xfId="20" applyNumberFormat="1" applyBorder="1" applyAlignment="1">
      <alignment horizontal="center"/>
      <protection/>
    </xf>
    <xf numFmtId="0" fontId="1" fillId="0" borderId="1" xfId="20" applyBorder="1" applyAlignment="1">
      <alignment horizontal="center"/>
      <protection/>
    </xf>
    <xf numFmtId="0" fontId="10" fillId="5" borderId="1" xfId="20" applyFont="1" applyFill="1" applyBorder="1" applyAlignment="1">
      <alignment horizontal="center"/>
      <protection/>
    </xf>
    <xf numFmtId="1" fontId="10" fillId="5" borderId="1" xfId="20" applyNumberFormat="1" applyFont="1" applyFill="1" applyBorder="1" applyAlignment="1">
      <alignment horizontal="center"/>
      <protection/>
    </xf>
    <xf numFmtId="0" fontId="10" fillId="9" borderId="1" xfId="20" applyFont="1" applyFill="1" applyBorder="1" applyAlignment="1">
      <alignment horizontal="center"/>
      <protection/>
    </xf>
    <xf numFmtId="1" fontId="10" fillId="9" borderId="1" xfId="20" applyNumberFormat="1" applyFont="1" applyFill="1" applyBorder="1" applyAlignment="1">
      <alignment horizontal="center"/>
      <protection/>
    </xf>
    <xf numFmtId="4" fontId="1" fillId="9" borderId="1" xfId="20" applyNumberFormat="1" applyFill="1" applyBorder="1">
      <alignment/>
      <protection/>
    </xf>
    <xf numFmtId="4" fontId="1" fillId="5" borderId="1" xfId="20" applyNumberFormat="1" applyFill="1" applyBorder="1">
      <alignment/>
      <protection/>
    </xf>
    <xf numFmtId="0" fontId="5" fillId="6" borderId="7" xfId="20" applyFont="1" applyFill="1" applyBorder="1" applyAlignment="1">
      <alignment vertical="center" wrapText="1" shrinkToFit="1"/>
      <protection/>
    </xf>
    <xf numFmtId="0" fontId="5" fillId="6" borderId="7" xfId="20" applyFont="1" applyFill="1" applyBorder="1" applyAlignment="1">
      <alignment horizontal="center" vertical="center"/>
      <protection/>
    </xf>
    <xf numFmtId="0" fontId="10" fillId="0" borderId="1" xfId="20" applyFont="1" applyBorder="1" applyAlignment="1">
      <alignment/>
      <protection/>
    </xf>
    <xf numFmtId="0" fontId="8" fillId="6" borderId="1" xfId="20" applyFont="1" applyFill="1" applyBorder="1">
      <alignment/>
      <protection/>
    </xf>
    <xf numFmtId="0" fontId="1" fillId="10" borderId="0" xfId="20" applyFill="1" applyBorder="1" applyAlignment="1">
      <alignment/>
      <protection/>
    </xf>
    <xf numFmtId="4" fontId="10" fillId="10" borderId="0" xfId="20" applyNumberFormat="1" applyFont="1" applyFill="1" applyBorder="1" applyAlignment="1">
      <alignment/>
      <protection/>
    </xf>
    <xf numFmtId="1" fontId="10" fillId="10" borderId="0" xfId="20" applyNumberFormat="1" applyFont="1" applyFill="1" applyBorder="1" applyAlignment="1">
      <alignment/>
      <protection/>
    </xf>
    <xf numFmtId="0" fontId="10" fillId="10" borderId="0" xfId="20" applyFont="1" applyFill="1" applyBorder="1" applyAlignment="1">
      <alignment/>
      <protection/>
    </xf>
    <xf numFmtId="0" fontId="10" fillId="10" borderId="0" xfId="20" applyFont="1" applyFill="1">
      <alignment/>
      <protection/>
    </xf>
    <xf numFmtId="1" fontId="1" fillId="0" borderId="1" xfId="20" applyNumberFormat="1" applyFont="1" applyBorder="1" applyAlignment="1">
      <alignment/>
      <protection/>
    </xf>
    <xf numFmtId="1" fontId="10" fillId="10" borderId="0" xfId="20" applyNumberFormat="1" applyFont="1" applyFill="1">
      <alignment/>
      <protection/>
    </xf>
    <xf numFmtId="1" fontId="1" fillId="0" borderId="1" xfId="20" applyNumberFormat="1" applyBorder="1" applyAlignment="1">
      <alignment/>
      <protection/>
    </xf>
    <xf numFmtId="4" fontId="1" fillId="0" borderId="1" xfId="20" applyNumberFormat="1" applyFont="1" applyBorder="1" applyAlignment="1">
      <alignment/>
      <protection/>
    </xf>
    <xf numFmtId="0" fontId="10" fillId="0" borderId="1" xfId="20" applyFont="1" applyBorder="1">
      <alignment/>
      <protection/>
    </xf>
    <xf numFmtId="1" fontId="10" fillId="0" borderId="1" xfId="20" applyNumberFormat="1" applyFont="1" applyBorder="1" applyAlignment="1">
      <alignment/>
      <protection/>
    </xf>
    <xf numFmtId="4" fontId="18" fillId="11" borderId="1" xfId="20" applyNumberFormat="1" applyFont="1" applyFill="1" applyBorder="1" applyAlignment="1">
      <alignment/>
      <protection/>
    </xf>
    <xf numFmtId="1" fontId="18" fillId="11" borderId="1" xfId="20" applyNumberFormat="1" applyFont="1" applyFill="1" applyBorder="1" applyAlignment="1">
      <alignment/>
      <protection/>
    </xf>
    <xf numFmtId="1" fontId="1" fillId="0" borderId="1" xfId="20" applyNumberFormat="1" applyBorder="1">
      <alignment/>
      <protection/>
    </xf>
    <xf numFmtId="1" fontId="10" fillId="4" borderId="13" xfId="20" applyNumberFormat="1" applyFont="1" applyFill="1" applyBorder="1">
      <alignment/>
      <protection/>
    </xf>
    <xf numFmtId="4" fontId="18" fillId="12" borderId="14" xfId="20" applyNumberFormat="1" applyFont="1" applyFill="1" applyBorder="1">
      <alignment/>
      <protection/>
    </xf>
    <xf numFmtId="0" fontId="18" fillId="12" borderId="15" xfId="20" applyFont="1" applyFill="1" applyBorder="1">
      <alignment/>
      <protection/>
    </xf>
    <xf numFmtId="4" fontId="10" fillId="4" borderId="14" xfId="20" applyNumberFormat="1" applyFont="1" applyFill="1" applyBorder="1" applyAlignment="1">
      <alignment/>
      <protection/>
    </xf>
    <xf numFmtId="1" fontId="10" fillId="4" borderId="15" xfId="20" applyNumberFormat="1" applyFont="1" applyFill="1" applyBorder="1" applyAlignment="1">
      <alignment/>
      <protection/>
    </xf>
    <xf numFmtId="4" fontId="18" fillId="13" borderId="14" xfId="20" applyNumberFormat="1" applyFont="1" applyFill="1" applyBorder="1" applyAlignment="1">
      <alignment/>
      <protection/>
    </xf>
    <xf numFmtId="1" fontId="18" fillId="13" borderId="15" xfId="20" applyNumberFormat="1" applyFont="1" applyFill="1" applyBorder="1" applyAlignment="1">
      <alignment/>
      <protection/>
    </xf>
    <xf numFmtId="4" fontId="18" fillId="12" borderId="13" xfId="20" applyNumberFormat="1" applyFont="1" applyFill="1" applyBorder="1" applyAlignment="1">
      <alignment/>
      <protection/>
    </xf>
    <xf numFmtId="1" fontId="18" fillId="12" borderId="16" xfId="20" applyNumberFormat="1" applyFont="1" applyFill="1" applyBorder="1" applyAlignment="1">
      <alignment/>
      <protection/>
    </xf>
    <xf numFmtId="1" fontId="10" fillId="4" borderId="14" xfId="20" applyNumberFormat="1" applyFont="1" applyFill="1" applyBorder="1" applyAlignment="1">
      <alignment/>
      <protection/>
    </xf>
    <xf numFmtId="0" fontId="10" fillId="4" borderId="15" xfId="20" applyFont="1" applyFill="1" applyBorder="1" applyAlignment="1">
      <alignment/>
      <protection/>
    </xf>
    <xf numFmtId="1" fontId="18" fillId="13" borderId="14" xfId="20" applyNumberFormat="1" applyFont="1" applyFill="1" applyBorder="1" applyAlignment="1">
      <alignment/>
      <protection/>
    </xf>
    <xf numFmtId="0" fontId="18" fillId="13" borderId="15" xfId="20" applyFont="1" applyFill="1" applyBorder="1" applyAlignment="1">
      <alignment/>
      <protection/>
    </xf>
    <xf numFmtId="1" fontId="18" fillId="12" borderId="13" xfId="20" applyNumberFormat="1" applyFont="1" applyFill="1" applyBorder="1" applyAlignment="1">
      <alignment/>
      <protection/>
    </xf>
    <xf numFmtId="0" fontId="18" fillId="12" borderId="16" xfId="20" applyFont="1" applyFill="1" applyBorder="1" applyAlignment="1">
      <alignment/>
      <protection/>
    </xf>
    <xf numFmtId="1" fontId="10" fillId="4" borderId="13" xfId="20" applyNumberFormat="1" applyFont="1" applyFill="1" applyBorder="1" applyAlignment="1">
      <alignment/>
      <protection/>
    </xf>
    <xf numFmtId="0" fontId="10" fillId="4" borderId="16" xfId="20" applyFont="1" applyFill="1" applyBorder="1" applyAlignment="1">
      <alignment/>
      <protection/>
    </xf>
    <xf numFmtId="0" fontId="18" fillId="13" borderId="14" xfId="20" applyFont="1" applyFill="1" applyBorder="1">
      <alignment/>
      <protection/>
    </xf>
    <xf numFmtId="0" fontId="18" fillId="13" borderId="15" xfId="20" applyFont="1" applyFill="1" applyBorder="1">
      <alignment/>
      <protection/>
    </xf>
    <xf numFmtId="0" fontId="18" fillId="12" borderId="13" xfId="20" applyFont="1" applyFill="1" applyBorder="1">
      <alignment/>
      <protection/>
    </xf>
    <xf numFmtId="0" fontId="18" fillId="12" borderId="16" xfId="20" applyFont="1" applyFill="1" applyBorder="1">
      <alignment/>
      <protection/>
    </xf>
    <xf numFmtId="0" fontId="1" fillId="12" borderId="16" xfId="20" applyFill="1" applyBorder="1" applyAlignment="1">
      <alignment/>
      <protection/>
    </xf>
    <xf numFmtId="0" fontId="1" fillId="4" borderId="15" xfId="20" applyFill="1" applyBorder="1" applyAlignment="1">
      <alignment/>
      <protection/>
    </xf>
    <xf numFmtId="0" fontId="1" fillId="13" borderId="15" xfId="20" applyFill="1" applyBorder="1" applyAlignment="1">
      <alignment/>
      <protection/>
    </xf>
    <xf numFmtId="4" fontId="18" fillId="12" borderId="14" xfId="20" applyNumberFormat="1" applyFont="1" applyFill="1" applyBorder="1" applyAlignment="1">
      <alignment/>
      <protection/>
    </xf>
    <xf numFmtId="0" fontId="1" fillId="12" borderId="15" xfId="20" applyFill="1" applyBorder="1" applyAlignment="1">
      <alignment/>
      <protection/>
    </xf>
    <xf numFmtId="4" fontId="18" fillId="11" borderId="17" xfId="20" applyNumberFormat="1" applyFont="1" applyFill="1" applyBorder="1" applyAlignment="1">
      <alignment/>
      <protection/>
    </xf>
    <xf numFmtId="0" fontId="1" fillId="11" borderId="18" xfId="20" applyFill="1" applyBorder="1" applyAlignment="1">
      <alignment/>
      <protection/>
    </xf>
    <xf numFmtId="4" fontId="19" fillId="11" borderId="1" xfId="20" applyNumberFormat="1" applyFont="1" applyFill="1" applyBorder="1">
      <alignment/>
      <protection/>
    </xf>
    <xf numFmtId="4" fontId="19" fillId="12" borderId="1" xfId="20" applyNumberFormat="1" applyFont="1" applyFill="1" applyBorder="1">
      <alignment/>
      <protection/>
    </xf>
    <xf numFmtId="4" fontId="19" fillId="13" borderId="1" xfId="20" applyNumberFormat="1" applyFont="1" applyFill="1" applyBorder="1">
      <alignment/>
      <protection/>
    </xf>
    <xf numFmtId="4" fontId="1" fillId="4" borderId="1" xfId="20" applyNumberFormat="1" applyFill="1" applyBorder="1">
      <alignment/>
      <protection/>
    </xf>
    <xf numFmtId="4" fontId="1" fillId="10" borderId="1" xfId="20" applyNumberFormat="1" applyFill="1" applyBorder="1">
      <alignment/>
      <protection/>
    </xf>
    <xf numFmtId="4" fontId="10" fillId="10" borderId="1" xfId="20" applyNumberFormat="1" applyFont="1" applyFill="1" applyBorder="1">
      <alignment/>
      <protection/>
    </xf>
    <xf numFmtId="4" fontId="18" fillId="12" borderId="1" xfId="20" applyNumberFormat="1" applyFont="1" applyFill="1" applyBorder="1">
      <alignment/>
      <protection/>
    </xf>
    <xf numFmtId="4" fontId="18" fillId="13" borderId="1" xfId="20" applyNumberFormat="1" applyFont="1" applyFill="1" applyBorder="1">
      <alignment/>
      <protection/>
    </xf>
    <xf numFmtId="4" fontId="10" fillId="4" borderId="1" xfId="20" applyNumberFormat="1" applyFont="1" applyFill="1" applyBorder="1">
      <alignment/>
      <protection/>
    </xf>
    <xf numFmtId="4" fontId="10" fillId="10" borderId="1" xfId="20" applyNumberFormat="1" applyFont="1" applyFill="1" applyBorder="1" applyAlignment="1">
      <alignment/>
      <protection/>
    </xf>
    <xf numFmtId="4" fontId="10" fillId="4" borderId="1" xfId="20" applyNumberFormat="1" applyFont="1" applyFill="1" applyBorder="1" applyAlignment="1">
      <alignment/>
      <protection/>
    </xf>
    <xf numFmtId="4" fontId="18" fillId="12" borderId="1" xfId="20" applyNumberFormat="1" applyFont="1" applyFill="1" applyBorder="1" applyAlignment="1">
      <alignment/>
      <protection/>
    </xf>
    <xf numFmtId="4" fontId="18" fillId="13" borderId="1" xfId="20" applyNumberFormat="1" applyFont="1" applyFill="1" applyBorder="1" applyAlignment="1">
      <alignment/>
      <protection/>
    </xf>
    <xf numFmtId="4" fontId="18" fillId="11" borderId="1" xfId="20" applyNumberFormat="1" applyFont="1" applyFill="1" applyBorder="1">
      <alignment/>
      <protection/>
    </xf>
    <xf numFmtId="4" fontId="1" fillId="0" borderId="11" xfId="20" applyNumberFormat="1" applyBorder="1">
      <alignment/>
      <protection/>
    </xf>
    <xf numFmtId="1" fontId="10" fillId="6" borderId="0" xfId="20" applyNumberFormat="1" applyFont="1" applyFill="1" applyBorder="1" applyAlignment="1">
      <alignment/>
      <protection/>
    </xf>
    <xf numFmtId="4" fontId="10" fillId="6" borderId="1" xfId="20" applyNumberFormat="1" applyFont="1" applyFill="1" applyBorder="1">
      <alignment/>
      <protection/>
    </xf>
    <xf numFmtId="1" fontId="10" fillId="10" borderId="13" xfId="20" applyNumberFormat="1" applyFont="1" applyFill="1" applyBorder="1" applyAlignment="1">
      <alignment/>
      <protection/>
    </xf>
    <xf numFmtId="0" fontId="10" fillId="10" borderId="16" xfId="20" applyFont="1" applyFill="1" applyBorder="1" applyAlignment="1">
      <alignment/>
      <protection/>
    </xf>
    <xf numFmtId="4" fontId="10" fillId="0" borderId="1" xfId="20" applyNumberFormat="1" applyFont="1" applyBorder="1">
      <alignment/>
      <protection/>
    </xf>
    <xf numFmtId="4" fontId="10" fillId="6" borderId="1" xfId="20" applyNumberFormat="1" applyFont="1" applyFill="1" applyBorder="1" applyAlignment="1">
      <alignment/>
      <protection/>
    </xf>
    <xf numFmtId="1" fontId="10" fillId="6" borderId="1" xfId="20" applyNumberFormat="1" applyFont="1" applyFill="1" applyBorder="1" applyAlignment="1">
      <alignment/>
      <protection/>
    </xf>
    <xf numFmtId="0" fontId="7" fillId="6" borderId="1" xfId="20" applyFont="1" applyFill="1" applyBorder="1" applyAlignment="1">
      <alignment horizontal="right" vertical="top"/>
      <protection/>
    </xf>
    <xf numFmtId="0" fontId="7" fillId="6" borderId="1" xfId="20" applyFont="1" applyFill="1" applyBorder="1">
      <alignment/>
      <protection/>
    </xf>
    <xf numFmtId="1" fontId="10" fillId="0" borderId="1" xfId="20" applyNumberFormat="1" applyFont="1" applyBorder="1">
      <alignment/>
      <protection/>
    </xf>
    <xf numFmtId="1" fontId="10" fillId="10" borderId="1" xfId="20" applyNumberFormat="1" applyFont="1" applyFill="1" applyBorder="1" applyAlignment="1">
      <alignment/>
      <protection/>
    </xf>
    <xf numFmtId="1" fontId="1" fillId="6" borderId="1" xfId="20" applyNumberFormat="1" applyFont="1" applyFill="1" applyBorder="1" applyAlignment="1">
      <alignment/>
      <protection/>
    </xf>
    <xf numFmtId="4" fontId="1" fillId="6" borderId="1" xfId="20" applyNumberFormat="1" applyFont="1" applyFill="1" applyBorder="1">
      <alignment/>
      <protection/>
    </xf>
    <xf numFmtId="4" fontId="9" fillId="6" borderId="1" xfId="20" applyNumberFormat="1" applyFont="1" applyFill="1" applyBorder="1" applyAlignment="1">
      <alignment/>
      <protection/>
    </xf>
    <xf numFmtId="0" fontId="9" fillId="6" borderId="1" xfId="20" applyFont="1" applyFill="1" applyBorder="1" applyAlignment="1">
      <alignment horizontal="right" vertical="justify"/>
      <protection/>
    </xf>
    <xf numFmtId="0" fontId="5" fillId="6" borderId="1" xfId="20" applyFont="1" applyFill="1" applyBorder="1" applyAlignment="1">
      <alignment horizontal="right" vertical="top"/>
      <protection/>
    </xf>
    <xf numFmtId="0" fontId="7" fillId="6" borderId="7" xfId="20" applyFont="1" applyFill="1" applyBorder="1" applyAlignment="1">
      <alignment horizontal="center" vertical="center" wrapText="1"/>
      <protection/>
    </xf>
    <xf numFmtId="0" fontId="8" fillId="4" borderId="1" xfId="20" applyFont="1" applyFill="1" applyBorder="1">
      <alignment/>
      <protection/>
    </xf>
    <xf numFmtId="0" fontId="7" fillId="6" borderId="1" xfId="20" applyFont="1" applyFill="1" applyBorder="1" applyAlignment="1">
      <alignment wrapText="1"/>
      <protection/>
    </xf>
    <xf numFmtId="1" fontId="1" fillId="0" borderId="1" xfId="20" applyNumberFormat="1" applyFont="1" applyBorder="1">
      <alignment/>
      <protection/>
    </xf>
    <xf numFmtId="0" fontId="8" fillId="14" borderId="1" xfId="20" applyFont="1" applyFill="1" applyBorder="1" applyAlignment="1">
      <alignment horizontal="left" vertical="justify"/>
      <protection/>
    </xf>
    <xf numFmtId="4" fontId="8" fillId="14" borderId="1" xfId="20" applyNumberFormat="1" applyFont="1" applyFill="1" applyBorder="1">
      <alignment/>
      <protection/>
    </xf>
    <xf numFmtId="4" fontId="11" fillId="14" borderId="1" xfId="20" applyNumberFormat="1" applyFont="1" applyFill="1" applyBorder="1">
      <alignment/>
      <protection/>
    </xf>
    <xf numFmtId="1" fontId="10" fillId="4" borderId="1" xfId="20" applyNumberFormat="1" applyFont="1" applyFill="1" applyBorder="1" applyAlignment="1">
      <alignment/>
      <protection/>
    </xf>
    <xf numFmtId="4" fontId="1" fillId="15" borderId="1" xfId="20" applyNumberFormat="1" applyFont="1" applyFill="1" applyBorder="1" applyAlignment="1">
      <alignment/>
      <protection/>
    </xf>
    <xf numFmtId="4" fontId="10" fillId="14" borderId="1" xfId="20" applyNumberFormat="1" applyFont="1" applyFill="1" applyBorder="1" applyAlignment="1">
      <alignment/>
      <protection/>
    </xf>
    <xf numFmtId="4" fontId="10" fillId="14" borderId="1" xfId="20" applyNumberFormat="1" applyFont="1" applyFill="1" applyBorder="1">
      <alignment/>
      <protection/>
    </xf>
    <xf numFmtId="4" fontId="1" fillId="14" borderId="1" xfId="20" applyNumberFormat="1" applyFont="1" applyFill="1" applyBorder="1" applyAlignment="1">
      <alignment/>
      <protection/>
    </xf>
    <xf numFmtId="4" fontId="1" fillId="14" borderId="1" xfId="20" applyNumberFormat="1" applyFill="1" applyBorder="1">
      <alignment/>
      <protection/>
    </xf>
    <xf numFmtId="0" fontId="7" fillId="5" borderId="5" xfId="20" applyFont="1" applyFill="1" applyBorder="1">
      <alignment/>
      <protection/>
    </xf>
    <xf numFmtId="0" fontId="7" fillId="7" borderId="1" xfId="20" applyFont="1" applyFill="1" applyBorder="1">
      <alignment/>
      <protection/>
    </xf>
    <xf numFmtId="0" fontId="7" fillId="7" borderId="1" xfId="20" applyFont="1" applyFill="1" applyBorder="1" applyAlignment="1">
      <alignment vertical="center" wrapText="1"/>
      <protection/>
    </xf>
    <xf numFmtId="0" fontId="8" fillId="6" borderId="1" xfId="20" applyFont="1" applyFill="1" applyBorder="1">
      <alignment/>
      <protection/>
    </xf>
    <xf numFmtId="0" fontId="7" fillId="5" borderId="1" xfId="20" applyFont="1" applyFill="1" applyBorder="1" applyAlignment="1">
      <alignment vertical="center" wrapText="1"/>
      <protection/>
    </xf>
    <xf numFmtId="0" fontId="7" fillId="5" borderId="1" xfId="20" applyFont="1" applyFill="1" applyBorder="1">
      <alignment/>
      <protection/>
    </xf>
    <xf numFmtId="0" fontId="7" fillId="4" borderId="1" xfId="20" applyFont="1" applyFill="1" applyBorder="1" applyAlignment="1">
      <alignment/>
      <protection/>
    </xf>
    <xf numFmtId="0" fontId="8" fillId="0" borderId="1" xfId="20" applyFont="1" applyBorder="1" applyAlignment="1">
      <alignment/>
      <protection/>
    </xf>
    <xf numFmtId="0" fontId="8" fillId="14" borderId="1" xfId="20" applyFont="1" applyFill="1" applyBorder="1">
      <alignment/>
      <protection/>
    </xf>
    <xf numFmtId="0" fontId="13" fillId="5" borderId="1" xfId="20" applyFont="1" applyFill="1" applyBorder="1">
      <alignment/>
      <protection/>
    </xf>
    <xf numFmtId="0" fontId="13" fillId="9" borderId="1" xfId="20" applyFont="1" applyFill="1" applyBorder="1">
      <alignment/>
      <protection/>
    </xf>
    <xf numFmtId="0" fontId="11" fillId="0" borderId="1" xfId="20" applyFont="1" applyBorder="1">
      <alignment/>
      <protection/>
    </xf>
    <xf numFmtId="0" fontId="13" fillId="0" borderId="1" xfId="20" applyFont="1" applyBorder="1" applyAlignment="1">
      <alignment/>
      <protection/>
    </xf>
    <xf numFmtId="0" fontId="11" fillId="0" borderId="1" xfId="20" applyFont="1" applyBorder="1" applyAlignment="1">
      <alignment/>
      <protection/>
    </xf>
    <xf numFmtId="0" fontId="11" fillId="0" borderId="1" xfId="20" applyFont="1" applyFill="1" applyBorder="1" applyAlignment="1">
      <alignment/>
      <protection/>
    </xf>
    <xf numFmtId="0" fontId="13" fillId="10" borderId="1" xfId="20" applyFont="1" applyFill="1" applyBorder="1" applyAlignment="1">
      <alignment/>
      <protection/>
    </xf>
    <xf numFmtId="0" fontId="13" fillId="6" borderId="1" xfId="20" applyFont="1" applyFill="1" applyBorder="1" applyAlignment="1">
      <alignment/>
      <protection/>
    </xf>
    <xf numFmtId="0" fontId="13" fillId="0" borderId="16" xfId="20" applyFont="1" applyBorder="1" applyAlignment="1">
      <alignment/>
      <protection/>
    </xf>
    <xf numFmtId="0" fontId="11" fillId="0" borderId="16" xfId="20" applyFont="1" applyBorder="1" applyAlignment="1">
      <alignment/>
      <protection/>
    </xf>
    <xf numFmtId="1" fontId="13" fillId="0" borderId="1" xfId="20" applyNumberFormat="1" applyFont="1" applyBorder="1" applyAlignment="1">
      <alignment/>
      <protection/>
    </xf>
    <xf numFmtId="1" fontId="11" fillId="0" borderId="1" xfId="20" applyNumberFormat="1" applyFont="1" applyBorder="1" applyAlignment="1">
      <alignment/>
      <protection/>
    </xf>
    <xf numFmtId="1" fontId="13" fillId="10" borderId="0" xfId="20" applyNumberFormat="1" applyFont="1" applyFill="1" applyBorder="1" applyAlignment="1">
      <alignment/>
      <protection/>
    </xf>
    <xf numFmtId="1" fontId="13" fillId="4" borderId="16" xfId="20" applyNumberFormat="1" applyFont="1" applyFill="1" applyBorder="1" applyAlignment="1">
      <alignment/>
      <protection/>
    </xf>
    <xf numFmtId="0" fontId="13" fillId="10" borderId="0" xfId="20" applyFont="1" applyFill="1" applyBorder="1" applyAlignment="1">
      <alignment/>
      <protection/>
    </xf>
    <xf numFmtId="0" fontId="13" fillId="4" borderId="16" xfId="20" applyFont="1" applyFill="1" applyBorder="1" applyAlignment="1">
      <alignment/>
      <protection/>
    </xf>
    <xf numFmtId="0" fontId="13" fillId="0" borderId="1" xfId="20" applyFont="1" applyFill="1" applyBorder="1" applyAlignment="1">
      <alignment/>
      <protection/>
    </xf>
    <xf numFmtId="0" fontId="13" fillId="10" borderId="16" xfId="20" applyFont="1" applyFill="1" applyBorder="1" applyAlignment="1">
      <alignment/>
      <protection/>
    </xf>
    <xf numFmtId="1" fontId="13" fillId="4" borderId="1" xfId="20" applyNumberFormat="1" applyFont="1" applyFill="1" applyBorder="1" applyAlignment="1">
      <alignment/>
      <protection/>
    </xf>
    <xf numFmtId="1" fontId="20" fillId="12" borderId="16" xfId="20" applyNumberFormat="1" applyFont="1" applyFill="1" applyBorder="1" applyAlignment="1">
      <alignment/>
      <protection/>
    </xf>
    <xf numFmtId="1" fontId="20" fillId="13" borderId="15" xfId="20" applyNumberFormat="1" applyFont="1" applyFill="1" applyBorder="1" applyAlignment="1">
      <alignment/>
      <protection/>
    </xf>
    <xf numFmtId="1" fontId="13" fillId="4" borderId="15" xfId="20" applyNumberFormat="1" applyFont="1" applyFill="1" applyBorder="1" applyAlignment="1">
      <alignment/>
      <protection/>
    </xf>
    <xf numFmtId="1" fontId="13" fillId="0" borderId="13" xfId="20" applyNumberFormat="1" applyFont="1" applyBorder="1" applyAlignment="1">
      <alignment/>
      <protection/>
    </xf>
    <xf numFmtId="1" fontId="11" fillId="0" borderId="13" xfId="20" applyNumberFormat="1" applyFont="1" applyBorder="1" applyAlignment="1">
      <alignment/>
      <protection/>
    </xf>
    <xf numFmtId="1" fontId="13" fillId="4" borderId="13" xfId="20" applyNumberFormat="1" applyFont="1" applyFill="1" applyBorder="1" applyAlignment="1">
      <alignment/>
      <protection/>
    </xf>
    <xf numFmtId="1" fontId="20" fillId="13" borderId="13" xfId="20" applyNumberFormat="1" applyFont="1" applyFill="1" applyBorder="1" applyAlignment="1">
      <alignment/>
      <protection/>
    </xf>
    <xf numFmtId="0" fontId="20" fillId="13" borderId="16" xfId="20" applyFont="1" applyFill="1" applyBorder="1" applyAlignment="1">
      <alignment/>
      <protection/>
    </xf>
    <xf numFmtId="1" fontId="13" fillId="4" borderId="14" xfId="20" applyNumberFormat="1" applyFont="1" applyFill="1" applyBorder="1" applyAlignment="1">
      <alignment/>
      <protection/>
    </xf>
    <xf numFmtId="0" fontId="13" fillId="4" borderId="15" xfId="20" applyFont="1" applyFill="1" applyBorder="1" applyAlignment="1">
      <alignment/>
      <protection/>
    </xf>
    <xf numFmtId="1" fontId="20" fillId="12" borderId="13" xfId="20" applyNumberFormat="1" applyFont="1" applyFill="1" applyBorder="1" applyAlignment="1">
      <alignment/>
      <protection/>
    </xf>
    <xf numFmtId="0" fontId="20" fillId="12" borderId="16" xfId="20" applyFont="1" applyFill="1" applyBorder="1" applyAlignment="1">
      <alignment/>
      <protection/>
    </xf>
    <xf numFmtId="1" fontId="20" fillId="13" borderId="14" xfId="20" applyNumberFormat="1" applyFont="1" applyFill="1" applyBorder="1" applyAlignment="1">
      <alignment/>
      <protection/>
    </xf>
    <xf numFmtId="0" fontId="20" fillId="13" borderId="15" xfId="20" applyFont="1" applyFill="1" applyBorder="1" applyAlignment="1">
      <alignment/>
      <protection/>
    </xf>
    <xf numFmtId="1" fontId="13" fillId="14" borderId="1" xfId="20" applyNumberFormat="1" applyFont="1" applyFill="1" applyBorder="1" applyAlignment="1">
      <alignment/>
      <protection/>
    </xf>
    <xf numFmtId="0" fontId="13" fillId="14" borderId="1" xfId="20" applyFont="1" applyFill="1" applyBorder="1" applyAlignment="1">
      <alignment/>
      <protection/>
    </xf>
    <xf numFmtId="1" fontId="11" fillId="14" borderId="1" xfId="20" applyNumberFormat="1" applyFont="1" applyFill="1" applyBorder="1" applyAlignment="1">
      <alignment/>
      <protection/>
    </xf>
    <xf numFmtId="0" fontId="13" fillId="0" borderId="1" xfId="20" applyFont="1" applyBorder="1">
      <alignment/>
      <protection/>
    </xf>
    <xf numFmtId="0" fontId="13" fillId="10" borderId="0" xfId="20" applyFont="1" applyFill="1">
      <alignment/>
      <protection/>
    </xf>
    <xf numFmtId="0" fontId="13" fillId="4" borderId="16" xfId="20" applyFont="1" applyFill="1" applyBorder="1">
      <alignment/>
      <protection/>
    </xf>
    <xf numFmtId="1" fontId="11" fillId="0" borderId="0" xfId="20" applyNumberFormat="1" applyFont="1">
      <alignment/>
      <protection/>
    </xf>
    <xf numFmtId="0" fontId="22" fillId="0" borderId="0" xfId="20" applyFont="1">
      <alignment/>
      <protection/>
    </xf>
    <xf numFmtId="0" fontId="8" fillId="6" borderId="1" xfId="20" applyFont="1" applyFill="1" applyBorder="1" applyAlignment="1">
      <alignment wrapText="1"/>
      <protection/>
    </xf>
    <xf numFmtId="0" fontId="9" fillId="14" borderId="1" xfId="20" applyFont="1" applyFill="1" applyBorder="1" applyAlignment="1">
      <alignment horizontal="left" vertical="top"/>
      <protection/>
    </xf>
    <xf numFmtId="0" fontId="8" fillId="14" borderId="1" xfId="20" applyFont="1" applyFill="1" applyBorder="1" applyAlignment="1">
      <alignment wrapText="1"/>
      <protection/>
    </xf>
    <xf numFmtId="4" fontId="9" fillId="14" borderId="1" xfId="20" applyNumberFormat="1" applyFont="1" applyFill="1" applyBorder="1">
      <alignment/>
      <protection/>
    </xf>
    <xf numFmtId="1" fontId="13" fillId="10" borderId="1" xfId="20" applyNumberFormat="1" applyFont="1" applyFill="1" applyBorder="1" applyAlignment="1">
      <alignment/>
      <protection/>
    </xf>
    <xf numFmtId="1" fontId="1" fillId="14" borderId="1" xfId="20" applyNumberFormat="1" applyFont="1" applyFill="1" applyBorder="1" applyAlignment="1">
      <alignment/>
      <protection/>
    </xf>
    <xf numFmtId="0" fontId="11" fillId="14" borderId="1" xfId="20" applyFont="1" applyFill="1" applyBorder="1" applyAlignment="1">
      <alignment/>
      <protection/>
    </xf>
    <xf numFmtId="1" fontId="1" fillId="14" borderId="1" xfId="20" applyNumberFormat="1" applyFill="1" applyBorder="1" applyAlignment="1">
      <alignment/>
      <protection/>
    </xf>
    <xf numFmtId="0" fontId="11" fillId="14" borderId="16" xfId="20" applyFont="1" applyFill="1" applyBorder="1" applyAlignment="1">
      <alignment/>
      <protection/>
    </xf>
    <xf numFmtId="0" fontId="8" fillId="14" borderId="1" xfId="20" applyFont="1" applyFill="1" applyBorder="1" applyAlignment="1">
      <alignment horizontal="left" vertical="top"/>
      <protection/>
    </xf>
    <xf numFmtId="0" fontId="8" fillId="14" borderId="1" xfId="20" applyFont="1" applyFill="1" applyBorder="1" applyAlignment="1">
      <alignment horizontal="right" vertical="top"/>
      <protection/>
    </xf>
    <xf numFmtId="0" fontId="8" fillId="14" borderId="1" xfId="20" applyFont="1" applyFill="1" applyBorder="1" applyAlignment="1">
      <alignment horizontal="right" vertical="top"/>
      <protection/>
    </xf>
    <xf numFmtId="4" fontId="9" fillId="14" borderId="1" xfId="20" applyNumberFormat="1" applyFont="1" applyFill="1" applyBorder="1" applyAlignment="1">
      <alignment/>
      <protection/>
    </xf>
    <xf numFmtId="4" fontId="1" fillId="14" borderId="1" xfId="20" applyNumberFormat="1" applyFont="1" applyFill="1" applyBorder="1">
      <alignment/>
      <protection/>
    </xf>
    <xf numFmtId="0" fontId="1" fillId="14" borderId="1" xfId="20" applyFill="1" applyBorder="1">
      <alignment/>
      <protection/>
    </xf>
    <xf numFmtId="1" fontId="1" fillId="14" borderId="1" xfId="20" applyNumberFormat="1" applyFill="1" applyBorder="1">
      <alignment/>
      <protection/>
    </xf>
    <xf numFmtId="1" fontId="10" fillId="14" borderId="19" xfId="20" applyNumberFormat="1" applyFont="1" applyFill="1" applyBorder="1">
      <alignment/>
      <protection/>
    </xf>
    <xf numFmtId="1" fontId="1" fillId="14" borderId="1" xfId="20" applyNumberFormat="1" applyFont="1" applyFill="1" applyBorder="1" applyAlignment="1">
      <alignment horizontal="right"/>
      <protection/>
    </xf>
    <xf numFmtId="2" fontId="1" fillId="14" borderId="1" xfId="20" applyNumberFormat="1" applyFill="1" applyBorder="1">
      <alignment/>
      <protection/>
    </xf>
    <xf numFmtId="0" fontId="13" fillId="14" borderId="16" xfId="20" applyFont="1" applyFill="1" applyBorder="1" applyAlignment="1">
      <alignment/>
      <protection/>
    </xf>
    <xf numFmtId="0" fontId="1" fillId="14" borderId="1" xfId="20" applyFill="1" applyBorder="1" applyAlignment="1">
      <alignment/>
      <protection/>
    </xf>
    <xf numFmtId="0" fontId="7" fillId="14" borderId="1" xfId="20" applyFont="1" applyFill="1" applyBorder="1">
      <alignment/>
      <protection/>
    </xf>
    <xf numFmtId="0" fontId="8" fillId="14" borderId="1" xfId="20" applyFont="1" applyFill="1" applyBorder="1" applyAlignment="1">
      <alignment/>
      <protection/>
    </xf>
    <xf numFmtId="0" fontId="8" fillId="14" borderId="1" xfId="20" applyFont="1" applyFill="1" applyBorder="1">
      <alignment/>
      <protection/>
    </xf>
    <xf numFmtId="0" fontId="11" fillId="14" borderId="1" xfId="20" applyFont="1" applyFill="1" applyBorder="1">
      <alignment/>
      <protection/>
    </xf>
    <xf numFmtId="0" fontId="13" fillId="14" borderId="1" xfId="20" applyFont="1" applyFill="1" applyBorder="1">
      <alignment/>
      <protection/>
    </xf>
    <xf numFmtId="1" fontId="1" fillId="0" borderId="1" xfId="20" applyNumberFormat="1" applyFont="1" applyBorder="1" applyAlignment="1">
      <alignment horizontal="center"/>
      <protection/>
    </xf>
    <xf numFmtId="0" fontId="6" fillId="5" borderId="1" xfId="20" applyFont="1" applyFill="1" applyBorder="1" applyAlignment="1">
      <alignment vertical="center" wrapText="1"/>
      <protection/>
    </xf>
    <xf numFmtId="0" fontId="11" fillId="0" borderId="1" xfId="20" applyFont="1" applyBorder="1" applyAlignment="1">
      <alignment wrapText="1"/>
      <protection/>
    </xf>
    <xf numFmtId="0" fontId="0" fillId="0" borderId="0" xfId="0" applyBorder="1"/>
    <xf numFmtId="0" fontId="7" fillId="16" borderId="1" xfId="20" applyFont="1" applyFill="1" applyBorder="1" applyAlignment="1">
      <alignment horizontal="left" vertical="top"/>
      <protection/>
    </xf>
    <xf numFmtId="0" fontId="7" fillId="16" borderId="1" xfId="20" applyFont="1" applyFill="1" applyBorder="1">
      <alignment/>
      <protection/>
    </xf>
    <xf numFmtId="4" fontId="7" fillId="16" borderId="1" xfId="20" applyNumberFormat="1" applyFont="1" applyFill="1" applyBorder="1">
      <alignment/>
      <protection/>
    </xf>
    <xf numFmtId="0" fontId="8" fillId="17" borderId="1" xfId="20" applyFont="1" applyFill="1" applyBorder="1" applyAlignment="1">
      <alignment horizontal="left" vertical="top"/>
      <protection/>
    </xf>
    <xf numFmtId="0" fontId="8" fillId="17" borderId="1" xfId="20" applyFont="1" applyFill="1" applyBorder="1">
      <alignment/>
      <protection/>
    </xf>
    <xf numFmtId="4" fontId="8" fillId="17" borderId="1" xfId="20" applyNumberFormat="1" applyFont="1" applyFill="1" applyBorder="1">
      <alignment/>
      <protection/>
    </xf>
    <xf numFmtId="0" fontId="7" fillId="17" borderId="1" xfId="20" applyFont="1" applyFill="1" applyBorder="1" applyAlignment="1">
      <alignment horizontal="left" vertical="top"/>
      <protection/>
    </xf>
    <xf numFmtId="0" fontId="7" fillId="17" borderId="1" xfId="20" applyFont="1" applyFill="1" applyBorder="1">
      <alignment/>
      <protection/>
    </xf>
    <xf numFmtId="4" fontId="7" fillId="17" borderId="1" xfId="20" applyNumberFormat="1" applyFont="1" applyFill="1" applyBorder="1">
      <alignment/>
      <protection/>
    </xf>
    <xf numFmtId="0" fontId="8" fillId="17" borderId="1" xfId="20" applyFont="1" applyFill="1" applyBorder="1" applyAlignment="1">
      <alignment horizontal="left" vertical="top"/>
      <protection/>
    </xf>
    <xf numFmtId="4" fontId="8" fillId="17" borderId="1" xfId="20" applyNumberFormat="1" applyFont="1" applyFill="1" applyBorder="1" applyAlignment="1">
      <alignment wrapText="1"/>
      <protection/>
    </xf>
    <xf numFmtId="4" fontId="8" fillId="17" borderId="1" xfId="20" applyNumberFormat="1" applyFont="1" applyFill="1" applyBorder="1">
      <alignment/>
      <protection/>
    </xf>
    <xf numFmtId="0" fontId="8" fillId="17" borderId="1" xfId="20" applyFont="1" applyFill="1" applyBorder="1">
      <alignment/>
      <protection/>
    </xf>
    <xf numFmtId="4" fontId="8" fillId="14" borderId="1" xfId="20" applyNumberFormat="1" applyFont="1" applyFill="1" applyBorder="1">
      <alignment/>
      <protection/>
    </xf>
    <xf numFmtId="4" fontId="8" fillId="0" borderId="1" xfId="0" applyNumberFormat="1" applyFont="1" applyBorder="1"/>
    <xf numFmtId="4" fontId="11" fillId="0" borderId="1" xfId="0" applyNumberFormat="1" applyFont="1" applyBorder="1"/>
    <xf numFmtId="4" fontId="11" fillId="0" borderId="1" xfId="0" applyNumberFormat="1" applyFont="1" applyBorder="1"/>
    <xf numFmtId="4" fontId="8" fillId="0" borderId="1" xfId="0" applyNumberFormat="1" applyFont="1" applyBorder="1"/>
    <xf numFmtId="4" fontId="9" fillId="14" borderId="1" xfId="0" applyNumberFormat="1" applyFont="1" applyFill="1" applyBorder="1"/>
    <xf numFmtId="4" fontId="8" fillId="14" borderId="1" xfId="0" applyNumberFormat="1" applyFont="1" applyFill="1" applyBorder="1"/>
    <xf numFmtId="4" fontId="8" fillId="6" borderId="1" xfId="0" applyNumberFormat="1" applyFont="1" applyFill="1" applyBorder="1"/>
    <xf numFmtId="4" fontId="11" fillId="14" borderId="1" xfId="0" applyNumberFormat="1" applyFont="1" applyFill="1" applyBorder="1"/>
    <xf numFmtId="4" fontId="0" fillId="0" borderId="1" xfId="0" applyNumberFormat="1" applyBorder="1"/>
    <xf numFmtId="4" fontId="0" fillId="14" borderId="1" xfId="0" applyNumberFormat="1" applyFill="1" applyBorder="1"/>
    <xf numFmtId="0" fontId="8" fillId="18" borderId="1" xfId="20" applyFont="1" applyFill="1" applyBorder="1" applyAlignment="1">
      <alignment horizontal="left" vertical="top"/>
      <protection/>
    </xf>
    <xf numFmtId="0" fontId="8" fillId="18" borderId="1" xfId="20" applyFont="1" applyFill="1" applyBorder="1">
      <alignment/>
      <protection/>
    </xf>
    <xf numFmtId="4" fontId="8" fillId="18" borderId="1" xfId="0" applyNumberFormat="1" applyFont="1" applyFill="1" applyBorder="1"/>
    <xf numFmtId="4" fontId="8" fillId="18" borderId="1" xfId="20" applyNumberFormat="1" applyFont="1" applyFill="1" applyBorder="1">
      <alignment/>
      <protection/>
    </xf>
    <xf numFmtId="0" fontId="8" fillId="0" borderId="1" xfId="20" applyFont="1" applyBorder="1" applyAlignment="1">
      <alignment vertical="top"/>
      <protection/>
    </xf>
    <xf numFmtId="4" fontId="0" fillId="0" borderId="0" xfId="0" applyNumberFormat="1"/>
    <xf numFmtId="0" fontId="11" fillId="0" borderId="1" xfId="20" applyFont="1" applyBorder="1" applyAlignment="1">
      <alignment vertical="top"/>
      <protection/>
    </xf>
    <xf numFmtId="1" fontId="1" fillId="0" borderId="1" xfId="20" applyNumberFormat="1" applyFont="1" applyBorder="1" applyAlignment="1">
      <alignment vertical="top"/>
      <protection/>
    </xf>
    <xf numFmtId="1" fontId="11" fillId="14" borderId="1" xfId="20" applyNumberFormat="1" applyFont="1" applyFill="1" applyBorder="1" applyAlignment="1">
      <alignment vertical="top"/>
      <protection/>
    </xf>
    <xf numFmtId="4" fontId="1" fillId="0" borderId="1" xfId="20" applyNumberFormat="1" applyFont="1" applyBorder="1" applyAlignment="1">
      <alignment wrapText="1"/>
      <protection/>
    </xf>
    <xf numFmtId="4" fontId="1" fillId="0" borderId="1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2" fontId="0" fillId="0" borderId="0" xfId="0" applyNumberFormat="1"/>
    <xf numFmtId="2" fontId="24" fillId="0" borderId="0" xfId="0" applyNumberFormat="1" applyFont="1"/>
    <xf numFmtId="2" fontId="0" fillId="0" borderId="1" xfId="0" applyNumberFormat="1" applyBorder="1"/>
    <xf numFmtId="2" fontId="23" fillId="0" borderId="1" xfId="0" applyNumberFormat="1" applyFont="1" applyBorder="1"/>
    <xf numFmtId="2" fontId="23" fillId="0" borderId="1" xfId="0" applyNumberFormat="1" applyFont="1" applyBorder="1" quotePrefix="1"/>
    <xf numFmtId="2" fontId="23" fillId="0" borderId="0" xfId="0" applyNumberFormat="1" applyFont="1" applyBorder="1"/>
    <xf numFmtId="4" fontId="0" fillId="0" borderId="0" xfId="0" applyNumberFormat="1" applyBorder="1"/>
    <xf numFmtId="4" fontId="0" fillId="0" borderId="1" xfId="0" applyNumberFormat="1" applyFont="1" applyBorder="1"/>
    <xf numFmtId="1" fontId="0" fillId="0" borderId="0" xfId="0" applyNumberFormat="1"/>
    <xf numFmtId="1" fontId="0" fillId="0" borderId="0" xfId="0" applyNumberFormat="1" applyAlignment="1">
      <alignment horizontal="right"/>
    </xf>
    <xf numFmtId="1" fontId="1" fillId="0" borderId="1" xfId="0" applyNumberFormat="1" applyFont="1" applyBorder="1" applyAlignment="1">
      <alignment/>
    </xf>
    <xf numFmtId="0" fontId="1" fillId="14" borderId="0" xfId="20" applyFont="1" applyFill="1" applyAlignment="1">
      <alignment wrapText="1"/>
      <protection/>
    </xf>
    <xf numFmtId="0" fontId="10" fillId="14" borderId="0" xfId="20" applyFont="1" applyFill="1" applyAlignment="1">
      <alignment horizontal="center" wrapText="1"/>
      <protection/>
    </xf>
    <xf numFmtId="0" fontId="10" fillId="14" borderId="0" xfId="20" applyFont="1" applyFill="1" applyBorder="1" applyAlignment="1">
      <alignment horizontal="center"/>
      <protection/>
    </xf>
    <xf numFmtId="0" fontId="14" fillId="14" borderId="0" xfId="20" applyFont="1" applyFill="1" applyBorder="1" applyAlignment="1">
      <alignment/>
      <protection/>
    </xf>
    <xf numFmtId="0" fontId="10" fillId="14" borderId="8" xfId="20" applyFont="1" applyFill="1" applyBorder="1" applyAlignment="1">
      <alignment/>
      <protection/>
    </xf>
    <xf numFmtId="4" fontId="10" fillId="14" borderId="0" xfId="20" applyNumberFormat="1" applyFont="1" applyFill="1" applyBorder="1" applyAlignment="1">
      <alignment/>
      <protection/>
    </xf>
    <xf numFmtId="0" fontId="1" fillId="14" borderId="0" xfId="20" applyFont="1" applyFill="1" applyBorder="1" applyAlignment="1">
      <alignment/>
      <protection/>
    </xf>
    <xf numFmtId="0" fontId="10" fillId="14" borderId="0" xfId="20" applyFont="1" applyFill="1" applyAlignment="1">
      <alignment horizontal="center"/>
      <protection/>
    </xf>
    <xf numFmtId="0" fontId="11" fillId="14" borderId="0" xfId="20" applyFont="1" applyFill="1">
      <alignment/>
      <protection/>
    </xf>
    <xf numFmtId="0" fontId="10" fillId="14" borderId="7" xfId="20" applyFont="1" applyFill="1" applyBorder="1" applyAlignment="1">
      <alignment horizontal="center" vertical="center" wrapText="1"/>
      <protection/>
    </xf>
    <xf numFmtId="0" fontId="10" fillId="14" borderId="9" xfId="20" applyFont="1" applyFill="1" applyBorder="1" applyAlignment="1">
      <alignment horizontal="center" vertical="center" wrapText="1"/>
      <protection/>
    </xf>
    <xf numFmtId="0" fontId="10" fillId="14" borderId="20" xfId="20" applyFont="1" applyFill="1" applyBorder="1" applyAlignment="1">
      <alignment horizontal="center" vertical="center" wrapText="1"/>
      <protection/>
    </xf>
    <xf numFmtId="0" fontId="1" fillId="14" borderId="0" xfId="20" applyFont="1" applyFill="1" applyAlignment="1">
      <alignment horizontal="center"/>
      <protection/>
    </xf>
    <xf numFmtId="0" fontId="1" fillId="14" borderId="6" xfId="20" applyFont="1" applyFill="1" applyBorder="1">
      <alignment/>
      <protection/>
    </xf>
    <xf numFmtId="0" fontId="1" fillId="14" borderId="21" xfId="20" applyFont="1" applyFill="1" applyBorder="1">
      <alignment/>
      <protection/>
    </xf>
    <xf numFmtId="4" fontId="25" fillId="14" borderId="11" xfId="20" applyNumberFormat="1" applyFont="1" applyFill="1" applyBorder="1">
      <alignment/>
      <protection/>
    </xf>
    <xf numFmtId="4" fontId="25" fillId="14" borderId="22" xfId="20" applyNumberFormat="1" applyFont="1" applyFill="1" applyBorder="1">
      <alignment/>
      <protection/>
    </xf>
    <xf numFmtId="0" fontId="1" fillId="14" borderId="0" xfId="20" applyFont="1" applyFill="1">
      <alignment/>
      <protection/>
    </xf>
    <xf numFmtId="0" fontId="13" fillId="14" borderId="2" xfId="20" applyFont="1" applyFill="1" applyBorder="1" applyAlignment="1">
      <alignment horizontal="center" vertical="center" wrapText="1"/>
      <protection/>
    </xf>
    <xf numFmtId="4" fontId="12" fillId="14" borderId="5" xfId="20" applyNumberFormat="1" applyFont="1" applyFill="1" applyBorder="1">
      <alignment/>
      <protection/>
    </xf>
    <xf numFmtId="4" fontId="11" fillId="14" borderId="0" xfId="20" applyNumberFormat="1" applyFont="1" applyFill="1" applyBorder="1">
      <alignment/>
      <protection/>
    </xf>
    <xf numFmtId="4" fontId="12" fillId="14" borderId="1" xfId="20" applyNumberFormat="1" applyFont="1" applyFill="1" applyBorder="1">
      <alignment/>
      <protection/>
    </xf>
    <xf numFmtId="4" fontId="11" fillId="14" borderId="1" xfId="20" applyNumberFormat="1" applyFont="1" applyFill="1" applyBorder="1">
      <alignment/>
      <protection/>
    </xf>
    <xf numFmtId="4" fontId="11" fillId="14" borderId="11" xfId="20" applyNumberFormat="1" applyFont="1" applyFill="1" applyBorder="1">
      <alignment/>
      <protection/>
    </xf>
    <xf numFmtId="4" fontId="11" fillId="14" borderId="22" xfId="20" applyNumberFormat="1" applyFont="1" applyFill="1" applyBorder="1">
      <alignment/>
      <protection/>
    </xf>
    <xf numFmtId="0" fontId="26" fillId="14" borderId="0" xfId="0" applyFont="1" applyFill="1"/>
    <xf numFmtId="0" fontId="23" fillId="0" borderId="0" xfId="0" applyFont="1"/>
    <xf numFmtId="4" fontId="23" fillId="0" borderId="0" xfId="0" applyNumberFormat="1" applyFont="1"/>
    <xf numFmtId="0" fontId="1" fillId="19" borderId="6" xfId="20" applyFont="1" applyFill="1" applyBorder="1">
      <alignment/>
      <protection/>
    </xf>
    <xf numFmtId="4" fontId="23" fillId="0" borderId="1" xfId="0" applyNumberFormat="1" applyFont="1" applyBorder="1"/>
    <xf numFmtId="4" fontId="29" fillId="0" borderId="1" xfId="0" applyNumberFormat="1" applyFont="1" applyBorder="1"/>
    <xf numFmtId="4" fontId="27" fillId="0" borderId="1" xfId="0" applyNumberFormat="1" applyFont="1" applyBorder="1"/>
    <xf numFmtId="0" fontId="29" fillId="0" borderId="1" xfId="0" applyFont="1" applyBorder="1"/>
    <xf numFmtId="0" fontId="23" fillId="0" borderId="1" xfId="0" applyFont="1" applyBorder="1"/>
    <xf numFmtId="4" fontId="23" fillId="0" borderId="1" xfId="0" applyNumberFormat="1" applyFont="1" applyBorder="1" applyAlignment="1">
      <alignment wrapText="1"/>
    </xf>
    <xf numFmtId="0" fontId="0" fillId="0" borderId="1" xfId="0" applyBorder="1"/>
    <xf numFmtId="1" fontId="11" fillId="14" borderId="1" xfId="20" applyNumberFormat="1" applyFont="1" applyFill="1" applyBorder="1" applyAlignment="1">
      <alignment wrapText="1"/>
      <protection/>
    </xf>
    <xf numFmtId="0" fontId="11" fillId="14" borderId="1" xfId="20" applyFont="1" applyFill="1" applyBorder="1" applyAlignment="1">
      <alignment wrapText="1"/>
      <protection/>
    </xf>
    <xf numFmtId="0" fontId="11" fillId="0" borderId="16" xfId="20" applyFont="1" applyFill="1" applyBorder="1" applyAlignment="1">
      <alignment/>
      <protection/>
    </xf>
    <xf numFmtId="4" fontId="30" fillId="14" borderId="1" xfId="0" applyNumberFormat="1" applyFont="1" applyFill="1" applyBorder="1"/>
    <xf numFmtId="0" fontId="7" fillId="16" borderId="1" xfId="20" applyFont="1" applyFill="1" applyBorder="1" applyAlignment="1">
      <alignment horizontal="left" vertical="justify"/>
      <protection/>
    </xf>
    <xf numFmtId="4" fontId="7" fillId="16" borderId="1" xfId="0" applyNumberFormat="1" applyFont="1" applyFill="1" applyBorder="1"/>
    <xf numFmtId="0" fontId="8" fillId="14" borderId="1" xfId="20" applyFont="1" applyFill="1" applyBorder="1" applyAlignment="1">
      <alignment horizontal="left" vertical="top"/>
      <protection/>
    </xf>
    <xf numFmtId="0" fontId="7" fillId="16" borderId="1" xfId="20" applyFont="1" applyFill="1" applyBorder="1">
      <alignment/>
      <protection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3" fillId="20" borderId="1" xfId="0" applyFont="1" applyFill="1" applyBorder="1" applyAlignment="1">
      <alignment horizontal="center" vertical="center" wrapText="1"/>
    </xf>
    <xf numFmtId="4" fontId="23" fillId="20" borderId="1" xfId="0" applyNumberFormat="1" applyFont="1" applyFill="1" applyBorder="1"/>
    <xf numFmtId="0" fontId="1" fillId="0" borderId="0" xfId="20" applyFont="1" applyBorder="1" applyAlignment="1">
      <alignment/>
      <protection/>
    </xf>
    <xf numFmtId="4" fontId="1" fillId="14" borderId="23" xfId="20" applyNumberFormat="1" applyFont="1" applyFill="1" applyBorder="1">
      <alignment/>
      <protection/>
    </xf>
    <xf numFmtId="4" fontId="1" fillId="14" borderId="0" xfId="20" applyNumberFormat="1" applyFont="1" applyFill="1" applyBorder="1">
      <alignment/>
      <protection/>
    </xf>
    <xf numFmtId="4" fontId="31" fillId="14" borderId="1" xfId="20" applyNumberFormat="1" applyFont="1" applyFill="1" applyBorder="1" applyAlignment="1">
      <alignment/>
      <protection/>
    </xf>
    <xf numFmtId="4" fontId="32" fillId="0" borderId="1" xfId="0" applyNumberFormat="1" applyFont="1" applyBorder="1"/>
    <xf numFmtId="4" fontId="26" fillId="0" borderId="1" xfId="0" applyNumberFormat="1" applyFont="1" applyBorder="1"/>
    <xf numFmtId="4" fontId="9" fillId="0" borderId="1" xfId="20" applyNumberFormat="1" applyFont="1" applyBorder="1" applyAlignment="1">
      <alignment wrapText="1"/>
      <protection/>
    </xf>
    <xf numFmtId="4" fontId="30" fillId="0" borderId="1" xfId="0" applyNumberFormat="1" applyFont="1" applyBorder="1"/>
    <xf numFmtId="0" fontId="7" fillId="18" borderId="1" xfId="20" applyFont="1" applyFill="1" applyBorder="1" applyAlignment="1">
      <alignment horizontal="left" vertical="top"/>
      <protection/>
    </xf>
    <xf numFmtId="0" fontId="7" fillId="18" borderId="1" xfId="20" applyFont="1" applyFill="1" applyBorder="1" applyAlignment="1">
      <alignment wrapText="1"/>
      <protection/>
    </xf>
    <xf numFmtId="4" fontId="13" fillId="18" borderId="1" xfId="20" applyNumberFormat="1" applyFont="1" applyFill="1" applyBorder="1">
      <alignment/>
      <protection/>
    </xf>
    <xf numFmtId="0" fontId="8" fillId="0" borderId="1" xfId="20" applyFont="1" applyFill="1" applyBorder="1" applyAlignment="1">
      <alignment horizontal="left" vertical="top"/>
      <protection/>
    </xf>
    <xf numFmtId="0" fontId="8" fillId="0" borderId="1" xfId="20" applyFont="1" applyFill="1" applyBorder="1">
      <alignment/>
      <protection/>
    </xf>
    <xf numFmtId="4" fontId="8" fillId="0" borderId="1" xfId="20" applyNumberFormat="1" applyFont="1" applyFill="1" applyBorder="1">
      <alignment/>
      <protection/>
    </xf>
    <xf numFmtId="0" fontId="1" fillId="0" borderId="1" xfId="20" applyFont="1" applyBorder="1" applyAlignment="1">
      <alignment horizontal="center"/>
      <protection/>
    </xf>
    <xf numFmtId="1" fontId="10" fillId="0" borderId="0" xfId="20" applyNumberFormat="1" applyFont="1" applyFill="1" applyBorder="1" applyAlignment="1">
      <alignment/>
      <protection/>
    </xf>
    <xf numFmtId="0" fontId="10" fillId="0" borderId="0" xfId="20" applyFont="1" applyFill="1" applyBorder="1" applyAlignment="1">
      <alignment/>
      <protection/>
    </xf>
    <xf numFmtId="4" fontId="1" fillId="0" borderId="1" xfId="20" applyNumberFormat="1" applyFont="1" applyFill="1" applyBorder="1">
      <alignment/>
      <protection/>
    </xf>
    <xf numFmtId="1" fontId="10" fillId="21" borderId="13" xfId="20" applyNumberFormat="1" applyFont="1" applyFill="1" applyBorder="1" applyAlignment="1">
      <alignment/>
      <protection/>
    </xf>
    <xf numFmtId="0" fontId="13" fillId="21" borderId="16" xfId="20" applyFont="1" applyFill="1" applyBorder="1" applyAlignment="1">
      <alignment/>
      <protection/>
    </xf>
    <xf numFmtId="4" fontId="10" fillId="21" borderId="1" xfId="20" applyNumberFormat="1" applyFont="1" applyFill="1" applyBorder="1">
      <alignment/>
      <protection/>
    </xf>
    <xf numFmtId="1" fontId="13" fillId="21" borderId="16" xfId="20" applyNumberFormat="1" applyFont="1" applyFill="1" applyBorder="1" applyAlignment="1">
      <alignment/>
      <protection/>
    </xf>
    <xf numFmtId="1" fontId="10" fillId="14" borderId="1" xfId="20" applyNumberFormat="1" applyFont="1" applyFill="1" applyBorder="1" applyAlignment="1">
      <alignment/>
      <protection/>
    </xf>
    <xf numFmtId="1" fontId="30" fillId="0" borderId="1" xfId="20" applyNumberFormat="1" applyFont="1" applyBorder="1" applyAlignment="1">
      <alignment/>
      <protection/>
    </xf>
    <xf numFmtId="0" fontId="34" fillId="14" borderId="1" xfId="20" applyFont="1" applyFill="1" applyBorder="1" applyAlignment="1">
      <alignment/>
      <protection/>
    </xf>
    <xf numFmtId="4" fontId="30" fillId="0" borderId="1" xfId="20" applyNumberFormat="1" applyFont="1" applyBorder="1">
      <alignment/>
      <protection/>
    </xf>
    <xf numFmtId="4" fontId="30" fillId="14" borderId="1" xfId="20" applyNumberFormat="1" applyFont="1" applyFill="1" applyBorder="1">
      <alignment/>
      <protection/>
    </xf>
    <xf numFmtId="1" fontId="30" fillId="14" borderId="1" xfId="20" applyNumberFormat="1" applyFont="1" applyFill="1" applyBorder="1" applyAlignment="1">
      <alignment/>
      <protection/>
    </xf>
    <xf numFmtId="4" fontId="0" fillId="14" borderId="1" xfId="0" applyNumberFormat="1" applyFont="1" applyFill="1" applyBorder="1"/>
    <xf numFmtId="1" fontId="35" fillId="0" borderId="1" xfId="20" applyNumberFormat="1" applyFont="1" applyBorder="1" applyAlignment="1">
      <alignment/>
      <protection/>
    </xf>
    <xf numFmtId="0" fontId="36" fillId="14" borderId="1" xfId="20" applyFont="1" applyFill="1" applyBorder="1" applyAlignment="1">
      <alignment/>
      <protection/>
    </xf>
    <xf numFmtId="4" fontId="35" fillId="0" borderId="1" xfId="20" applyNumberFormat="1" applyFont="1" applyBorder="1">
      <alignment/>
      <protection/>
    </xf>
    <xf numFmtId="4" fontId="35" fillId="0" borderId="1" xfId="20" applyNumberFormat="1" applyFont="1" applyBorder="1" applyAlignment="1">
      <alignment/>
      <protection/>
    </xf>
    <xf numFmtId="1" fontId="22" fillId="0" borderId="0" xfId="20" applyNumberFormat="1" applyFont="1">
      <alignment/>
      <protection/>
    </xf>
    <xf numFmtId="0" fontId="22" fillId="14" borderId="0" xfId="20" applyFont="1" applyFill="1">
      <alignment/>
      <protection/>
    </xf>
    <xf numFmtId="1" fontId="34" fillId="0" borderId="1" xfId="20" applyNumberFormat="1" applyFont="1" applyBorder="1" applyAlignment="1">
      <alignment/>
      <protection/>
    </xf>
    <xf numFmtId="0" fontId="34" fillId="0" borderId="1" xfId="20" applyFont="1" applyBorder="1" applyAlignment="1">
      <alignment/>
      <protection/>
    </xf>
    <xf numFmtId="1" fontId="33" fillId="0" borderId="1" xfId="20" applyNumberFormat="1" applyFont="1" applyBorder="1" applyAlignment="1">
      <alignment horizontal="center"/>
      <protection/>
    </xf>
    <xf numFmtId="4" fontId="38" fillId="0" borderId="1" xfId="20" applyNumberFormat="1" applyFont="1" applyBorder="1" applyAlignment="1">
      <alignment/>
      <protection/>
    </xf>
    <xf numFmtId="4" fontId="33" fillId="0" borderId="1" xfId="20" applyNumberFormat="1" applyFont="1" applyBorder="1" applyAlignment="1">
      <alignment/>
      <protection/>
    </xf>
    <xf numFmtId="3" fontId="0" fillId="0" borderId="0" xfId="0" applyNumberFormat="1"/>
    <xf numFmtId="0" fontId="7" fillId="4" borderId="1" xfId="20" applyFont="1" applyFill="1" applyBorder="1" applyAlignment="1">
      <alignment horizontal="left" vertical="justify"/>
      <protection/>
    </xf>
    <xf numFmtId="4" fontId="12" fillId="14" borderId="5" xfId="20" applyNumberFormat="1" applyFont="1" applyFill="1" applyBorder="1">
      <alignment/>
      <protection/>
    </xf>
    <xf numFmtId="1" fontId="1" fillId="14" borderId="19" xfId="20" applyNumberFormat="1" applyFont="1" applyFill="1" applyBorder="1" applyAlignment="1">
      <alignment/>
      <protection/>
    </xf>
    <xf numFmtId="0" fontId="30" fillId="0" borderId="0" xfId="20" applyFont="1" applyBorder="1" applyAlignment="1">
      <alignment/>
      <protection/>
    </xf>
    <xf numFmtId="4" fontId="30" fillId="0" borderId="0" xfId="20" applyNumberFormat="1" applyFont="1" applyBorder="1" applyAlignment="1">
      <alignment/>
      <protection/>
    </xf>
    <xf numFmtId="0" fontId="0" fillId="14" borderId="0" xfId="0" applyFill="1"/>
    <xf numFmtId="2" fontId="23" fillId="0" borderId="0" xfId="0" applyNumberFormat="1" applyFont="1"/>
    <xf numFmtId="4" fontId="10" fillId="0" borderId="8" xfId="20" applyNumberFormat="1" applyFont="1" applyFill="1" applyBorder="1">
      <alignment/>
      <protection/>
    </xf>
    <xf numFmtId="4" fontId="1" fillId="14" borderId="8" xfId="20" applyNumberFormat="1" applyFont="1" applyFill="1" applyBorder="1">
      <alignment/>
      <protection/>
    </xf>
    <xf numFmtId="1" fontId="1" fillId="0" borderId="19" xfId="20" applyNumberFormat="1" applyFont="1" applyFill="1" applyBorder="1" applyAlignment="1">
      <alignment/>
      <protection/>
    </xf>
    <xf numFmtId="0" fontId="1" fillId="0" borderId="13" xfId="20" applyFont="1" applyFill="1" applyBorder="1" applyAlignment="1">
      <alignment/>
      <protection/>
    </xf>
    <xf numFmtId="0" fontId="37" fillId="14" borderId="0" xfId="0" applyFont="1" applyFill="1"/>
    <xf numFmtId="0" fontId="0" fillId="14" borderId="0" xfId="0" applyFill="1" applyBorder="1"/>
    <xf numFmtId="0" fontId="7" fillId="4" borderId="1" xfId="20" applyFont="1" applyFill="1" applyBorder="1" applyAlignment="1">
      <alignment horizontal="center" wrapText="1"/>
      <protection/>
    </xf>
    <xf numFmtId="1" fontId="1" fillId="0" borderId="1" xfId="20" applyNumberFormat="1" applyFont="1" applyFill="1" applyBorder="1" applyAlignment="1">
      <alignment/>
      <protection/>
    </xf>
    <xf numFmtId="0" fontId="1" fillId="0" borderId="16" xfId="20" applyFont="1" applyFill="1" applyBorder="1" applyAlignment="1">
      <alignment/>
      <protection/>
    </xf>
    <xf numFmtId="4" fontId="1" fillId="0" borderId="8" xfId="20" applyNumberFormat="1" applyFont="1" applyFill="1" applyBorder="1">
      <alignment/>
      <protection/>
    </xf>
    <xf numFmtId="1" fontId="1" fillId="0" borderId="1" xfId="20" applyNumberFormat="1" applyFont="1" applyBorder="1" applyAlignment="1">
      <alignment/>
      <protection/>
    </xf>
    <xf numFmtId="4" fontId="1" fillId="0" borderId="1" xfId="20" applyNumberFormat="1" applyFont="1" applyBorder="1" applyAlignment="1">
      <alignment/>
      <protection/>
    </xf>
    <xf numFmtId="4" fontId="1" fillId="14" borderId="9" xfId="20" applyNumberFormat="1" applyFont="1" applyFill="1" applyBorder="1">
      <alignment/>
      <protection/>
    </xf>
    <xf numFmtId="1" fontId="30" fillId="0" borderId="1" xfId="20" applyNumberFormat="1" applyFont="1" applyBorder="1" applyAlignment="1">
      <alignment horizontal="center"/>
      <protection/>
    </xf>
    <xf numFmtId="0" fontId="34" fillId="0" borderId="1" xfId="20" applyFont="1" applyBorder="1">
      <alignment/>
      <protection/>
    </xf>
    <xf numFmtId="4" fontId="30" fillId="0" borderId="1" xfId="20" applyNumberFormat="1" applyFont="1" applyBorder="1" applyAlignment="1">
      <alignment/>
      <protection/>
    </xf>
    <xf numFmtId="4" fontId="39" fillId="14" borderId="5" xfId="20" applyNumberFormat="1" applyFont="1" applyFill="1" applyBorder="1">
      <alignment/>
      <protection/>
    </xf>
    <xf numFmtId="0" fontId="41" fillId="2" borderId="4" xfId="20" applyFont="1" applyFill="1" applyBorder="1">
      <alignment/>
      <protection/>
    </xf>
    <xf numFmtId="0" fontId="41" fillId="2" borderId="6" xfId="20" applyFont="1" applyFill="1" applyBorder="1">
      <alignment/>
      <protection/>
    </xf>
    <xf numFmtId="0" fontId="41" fillId="2" borderId="6" xfId="20" applyFont="1" applyFill="1" applyBorder="1">
      <alignment/>
      <protection/>
    </xf>
    <xf numFmtId="0" fontId="30" fillId="2" borderId="6" xfId="20" applyFont="1" applyFill="1" applyBorder="1">
      <alignment/>
      <protection/>
    </xf>
    <xf numFmtId="0" fontId="30" fillId="14" borderId="6" xfId="20" applyFont="1" applyFill="1" applyBorder="1">
      <alignment/>
      <protection/>
    </xf>
    <xf numFmtId="4" fontId="1" fillId="14" borderId="1" xfId="20" applyNumberFormat="1" applyFont="1" applyFill="1" applyBorder="1" applyAlignment="1">
      <alignment/>
      <protection/>
    </xf>
    <xf numFmtId="1" fontId="34" fillId="0" borderId="0" xfId="20" applyNumberFormat="1" applyFont="1">
      <alignment/>
      <protection/>
    </xf>
    <xf numFmtId="0" fontId="34" fillId="0" borderId="0" xfId="20" applyFont="1">
      <alignment/>
      <protection/>
    </xf>
    <xf numFmtId="0" fontId="34" fillId="14" borderId="0" xfId="20" applyFont="1" applyFill="1">
      <alignment/>
      <protection/>
    </xf>
    <xf numFmtId="4" fontId="34" fillId="0" borderId="0" xfId="20" applyNumberFormat="1" applyFont="1">
      <alignment/>
      <protection/>
    </xf>
    <xf numFmtId="1" fontId="34" fillId="0" borderId="14" xfId="20" applyNumberFormat="1" applyFont="1" applyBorder="1" applyAlignment="1">
      <alignment horizontal="left"/>
      <protection/>
    </xf>
    <xf numFmtId="4" fontId="34" fillId="0" borderId="14" xfId="20" applyNumberFormat="1" applyFont="1" applyBorder="1">
      <alignment/>
      <protection/>
    </xf>
    <xf numFmtId="0" fontId="34" fillId="0" borderId="0" xfId="20" applyFont="1" applyAlignment="1">
      <alignment horizontal="center"/>
      <protection/>
    </xf>
    <xf numFmtId="1" fontId="34" fillId="0" borderId="0" xfId="20" applyNumberFormat="1" applyFont="1" applyBorder="1">
      <alignment/>
      <protection/>
    </xf>
    <xf numFmtId="0" fontId="34" fillId="0" borderId="0" xfId="20" applyFont="1" applyBorder="1">
      <alignment/>
      <protection/>
    </xf>
    <xf numFmtId="4" fontId="34" fillId="0" borderId="0" xfId="20" applyNumberFormat="1" applyFont="1" applyBorder="1">
      <alignment/>
      <protection/>
    </xf>
    <xf numFmtId="1" fontId="34" fillId="0" borderId="14" xfId="20" applyNumberFormat="1" applyFont="1" applyBorder="1">
      <alignment/>
      <protection/>
    </xf>
    <xf numFmtId="0" fontId="34" fillId="0" borderId="14" xfId="20" applyFont="1" applyBorder="1">
      <alignment/>
      <protection/>
    </xf>
    <xf numFmtId="1" fontId="1" fillId="15" borderId="19" xfId="20" applyNumberFormat="1" applyFont="1" applyFill="1" applyBorder="1" applyAlignment="1">
      <alignment horizontal="left"/>
      <protection/>
    </xf>
    <xf numFmtId="1" fontId="1" fillId="15" borderId="16" xfId="20" applyNumberFormat="1" applyFont="1" applyFill="1" applyBorder="1" applyAlignment="1">
      <alignment horizontal="left"/>
      <protection/>
    </xf>
    <xf numFmtId="0" fontId="35" fillId="0" borderId="24" xfId="20" applyFont="1" applyBorder="1" applyAlignment="1">
      <alignment/>
      <protection/>
    </xf>
    <xf numFmtId="0" fontId="10" fillId="0" borderId="0" xfId="20" applyFont="1" applyBorder="1" applyAlignment="1">
      <alignment horizontal="center"/>
      <protection/>
    </xf>
    <xf numFmtId="0" fontId="10" fillId="0" borderId="0" xfId="20" applyFont="1" applyBorder="1" applyAlignment="1">
      <alignment horizontal="left"/>
      <protection/>
    </xf>
    <xf numFmtId="0" fontId="1" fillId="0" borderId="0" xfId="20" applyAlignment="1">
      <alignment horizontal="left"/>
      <protection/>
    </xf>
    <xf numFmtId="0" fontId="10" fillId="0" borderId="19" xfId="20" applyFont="1" applyBorder="1" applyAlignment="1">
      <alignment/>
      <protection/>
    </xf>
    <xf numFmtId="0" fontId="10" fillId="0" borderId="16" xfId="20" applyFont="1" applyBorder="1" applyAlignment="1">
      <alignment/>
      <protection/>
    </xf>
    <xf numFmtId="0" fontId="10" fillId="0" borderId="0" xfId="20" applyFont="1" applyAlignment="1">
      <alignment horizontal="center"/>
      <protection/>
    </xf>
    <xf numFmtId="0" fontId="17" fillId="0" borderId="10" xfId="20" applyFont="1" applyBorder="1" applyAlignment="1">
      <alignment/>
      <protection/>
    </xf>
    <xf numFmtId="0" fontId="17" fillId="0" borderId="25" xfId="20" applyFont="1" applyBorder="1" applyAlignment="1">
      <alignment/>
      <protection/>
    </xf>
    <xf numFmtId="0" fontId="1" fillId="0" borderId="0" xfId="20" applyFont="1" applyBorder="1" applyAlignment="1">
      <alignment horizontal="left" wrapText="1"/>
      <protection/>
    </xf>
    <xf numFmtId="0" fontId="1" fillId="0" borderId="0" xfId="20" applyAlignment="1">
      <alignment horizontal="left" wrapText="1"/>
      <protection/>
    </xf>
    <xf numFmtId="0" fontId="14" fillId="0" borderId="0" xfId="20" applyFont="1" applyAlignment="1">
      <alignment horizontal="center" vertical="center"/>
      <protection/>
    </xf>
    <xf numFmtId="0" fontId="10" fillId="0" borderId="24" xfId="20" applyFont="1" applyBorder="1" applyAlignment="1">
      <alignment horizontal="center"/>
      <protection/>
    </xf>
    <xf numFmtId="0" fontId="40" fillId="0" borderId="26" xfId="20" applyFont="1" applyBorder="1" applyAlignment="1">
      <alignment horizontal="center" vertical="center"/>
      <protection/>
    </xf>
    <xf numFmtId="0" fontId="0" fillId="0" borderId="16" xfId="0" applyBorder="1"/>
    <xf numFmtId="0" fontId="17" fillId="8" borderId="10" xfId="20" applyFont="1" applyFill="1" applyBorder="1" applyAlignment="1">
      <alignment/>
      <protection/>
    </xf>
    <xf numFmtId="0" fontId="17" fillId="8" borderId="25" xfId="20" applyFont="1" applyFill="1" applyBorder="1" applyAlignment="1">
      <alignment/>
      <protection/>
    </xf>
    <xf numFmtId="0" fontId="30" fillId="0" borderId="0" xfId="20" applyFont="1" applyAlignment="1">
      <alignment horizontal="left" wrapText="1"/>
      <protection/>
    </xf>
    <xf numFmtId="0" fontId="5" fillId="0" borderId="0" xfId="20" applyFont="1" applyAlignment="1">
      <alignment horizontal="center" wrapText="1"/>
      <protection/>
    </xf>
    <xf numFmtId="0" fontId="1" fillId="0" borderId="19" xfId="20" applyFont="1" applyBorder="1" applyAlignment="1">
      <alignment/>
      <protection/>
    </xf>
    <xf numFmtId="0" fontId="1" fillId="0" borderId="16" xfId="20" applyFont="1" applyBorder="1" applyAlignment="1">
      <alignment/>
      <protection/>
    </xf>
    <xf numFmtId="0" fontId="10" fillId="0" borderId="13" xfId="20" applyFont="1" applyBorder="1" applyAlignment="1">
      <alignment/>
      <protection/>
    </xf>
    <xf numFmtId="0" fontId="13" fillId="0" borderId="0" xfId="20" applyFont="1" applyAlignment="1">
      <alignment horizontal="center"/>
      <protection/>
    </xf>
    <xf numFmtId="1" fontId="13" fillId="10" borderId="19" xfId="20" applyNumberFormat="1" applyFont="1" applyFill="1" applyBorder="1" applyAlignment="1">
      <alignment horizontal="left"/>
      <protection/>
    </xf>
    <xf numFmtId="1" fontId="13" fillId="10" borderId="16" xfId="20" applyNumberFormat="1" applyFont="1" applyFill="1" applyBorder="1" applyAlignment="1">
      <alignment horizontal="left"/>
      <protection/>
    </xf>
    <xf numFmtId="1" fontId="10" fillId="0" borderId="24" xfId="20" applyNumberFormat="1" applyFont="1" applyBorder="1" applyAlignment="1">
      <alignment horizontal="center" vertical="center"/>
      <protection/>
    </xf>
    <xf numFmtId="4" fontId="18" fillId="11" borderId="13" xfId="20" applyNumberFormat="1" applyFont="1" applyFill="1" applyBorder="1" applyAlignment="1">
      <alignment/>
      <protection/>
    </xf>
    <xf numFmtId="4" fontId="18" fillId="11" borderId="16" xfId="20" applyNumberFormat="1" applyFont="1" applyFill="1" applyBorder="1" applyAlignment="1">
      <alignment/>
      <protection/>
    </xf>
    <xf numFmtId="0" fontId="18" fillId="13" borderId="13" xfId="20" applyFont="1" applyFill="1" applyBorder="1" applyAlignment="1">
      <alignment/>
      <protection/>
    </xf>
    <xf numFmtId="0" fontId="18" fillId="13" borderId="16" xfId="20" applyFont="1" applyFill="1" applyBorder="1" applyAlignment="1">
      <alignment/>
      <protection/>
    </xf>
    <xf numFmtId="1" fontId="34" fillId="0" borderId="0" xfId="20" applyNumberFormat="1" applyFont="1" applyAlignment="1">
      <alignment/>
      <protection/>
    </xf>
    <xf numFmtId="1" fontId="34" fillId="0" borderId="0" xfId="20" applyNumberFormat="1" applyFont="1" applyAlignment="1">
      <alignment horizontal="left"/>
      <protection/>
    </xf>
    <xf numFmtId="1" fontId="13" fillId="0" borderId="0" xfId="20" applyNumberFormat="1" applyFont="1" applyAlignment="1">
      <alignment horizontal="center"/>
      <protection/>
    </xf>
    <xf numFmtId="1" fontId="36" fillId="0" borderId="0" xfId="20" applyNumberFormat="1" applyFont="1" applyAlignment="1">
      <alignment horizontal="center"/>
      <protection/>
    </xf>
    <xf numFmtId="0" fontId="10" fillId="4" borderId="13" xfId="20" applyFont="1" applyFill="1" applyBorder="1" applyAlignment="1">
      <alignment/>
      <protection/>
    </xf>
    <xf numFmtId="0" fontId="10" fillId="4" borderId="16" xfId="20" applyFont="1" applyFill="1" applyBorder="1" applyAlignment="1">
      <alignment/>
      <protection/>
    </xf>
    <xf numFmtId="2" fontId="24" fillId="22" borderId="1" xfId="0" applyNumberFormat="1" applyFont="1" applyFill="1" applyBorder="1" applyAlignment="1">
      <alignment horizontal="center"/>
    </xf>
    <xf numFmtId="2" fontId="23" fillId="23" borderId="1" xfId="0" applyNumberFormat="1" applyFont="1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23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Obično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2"/>
  <sheetViews>
    <sheetView tabSelected="1" view="pageLayout" workbookViewId="0" topLeftCell="A843">
      <selection activeCell="B881" sqref="B881"/>
    </sheetView>
  </sheetViews>
  <sheetFormatPr defaultColWidth="9.140625" defaultRowHeight="15"/>
  <cols>
    <col min="1" max="1" width="7.7109375" style="0" customWidth="1"/>
    <col min="2" max="2" width="48.8515625" style="0" customWidth="1"/>
    <col min="3" max="3" width="13.00390625" style="0" customWidth="1"/>
    <col min="4" max="4" width="14.28125" style="0" customWidth="1"/>
    <col min="5" max="5" width="14.57421875" style="0" customWidth="1"/>
    <col min="6" max="6" width="9.00390625" style="368" customWidth="1"/>
    <col min="7" max="7" width="8.7109375" style="368" customWidth="1"/>
    <col min="8" max="8" width="14.57421875" style="0" customWidth="1"/>
    <col min="9" max="9" width="11.7109375" style="0" bestFit="1" customWidth="1"/>
    <col min="10" max="11" width="12.421875" style="0" bestFit="1" customWidth="1"/>
    <col min="12" max="12" width="11.8515625" style="0" customWidth="1"/>
    <col min="13" max="13" width="11.7109375" style="0" bestFit="1" customWidth="1"/>
    <col min="14" max="14" width="12.00390625" style="0" customWidth="1"/>
    <col min="15" max="15" width="12.421875" style="0" bestFit="1" customWidth="1"/>
  </cols>
  <sheetData>
    <row r="1" spans="1:7" ht="29.25" customHeight="1">
      <c r="A1" s="493" t="s">
        <v>772</v>
      </c>
      <c r="B1" s="493"/>
      <c r="C1" s="493"/>
      <c r="D1" s="493"/>
      <c r="E1" s="493"/>
      <c r="F1" s="493"/>
      <c r="G1" s="493"/>
    </row>
    <row r="2" spans="1:7" ht="15">
      <c r="A2" s="89"/>
      <c r="B2" s="88"/>
      <c r="C2" s="88"/>
      <c r="D2" s="88"/>
      <c r="E2" s="88"/>
      <c r="F2" s="343"/>
      <c r="G2" s="343"/>
    </row>
    <row r="3" spans="1:7" ht="17.25" customHeight="1">
      <c r="A3" s="494" t="s">
        <v>553</v>
      </c>
      <c r="B3" s="494"/>
      <c r="C3" s="494"/>
      <c r="D3" s="494"/>
      <c r="E3" s="494"/>
      <c r="F3" s="494"/>
      <c r="G3" s="494"/>
    </row>
    <row r="4" spans="1:7" ht="15" customHeight="1">
      <c r="A4" s="494" t="s">
        <v>770</v>
      </c>
      <c r="B4" s="494"/>
      <c r="C4" s="494"/>
      <c r="D4" s="494"/>
      <c r="E4" s="494"/>
      <c r="F4" s="494"/>
      <c r="G4" s="494"/>
    </row>
    <row r="5" spans="1:7" ht="15">
      <c r="A5" s="90"/>
      <c r="B5" s="91"/>
      <c r="C5" s="91"/>
      <c r="D5" s="91"/>
      <c r="E5" s="91"/>
      <c r="F5" s="344"/>
      <c r="G5" s="344"/>
    </row>
    <row r="6" spans="1:7" ht="15">
      <c r="A6" s="477" t="s">
        <v>0</v>
      </c>
      <c r="B6" s="477"/>
      <c r="C6" s="477"/>
      <c r="D6" s="477"/>
      <c r="E6" s="477"/>
      <c r="F6" s="477"/>
      <c r="G6" s="477"/>
    </row>
    <row r="7" spans="1:7" ht="15">
      <c r="A7" s="92"/>
      <c r="B7" s="92"/>
      <c r="C7" s="92"/>
      <c r="D7" s="92"/>
      <c r="E7" s="92"/>
      <c r="F7" s="345"/>
      <c r="G7" s="345"/>
    </row>
    <row r="8" spans="1:7" ht="15.75">
      <c r="A8" s="391" t="s">
        <v>696</v>
      </c>
      <c r="B8" s="87"/>
      <c r="C8" s="87"/>
      <c r="D8" s="87"/>
      <c r="E8" s="87"/>
      <c r="F8" s="346"/>
      <c r="G8" s="346"/>
    </row>
    <row r="9" spans="1:7" ht="15.75">
      <c r="A9" s="87"/>
      <c r="B9" s="87"/>
      <c r="C9" s="87"/>
      <c r="D9" s="87"/>
      <c r="E9" s="87"/>
      <c r="F9" s="346"/>
      <c r="G9" s="346"/>
    </row>
    <row r="10" spans="1:7" ht="15">
      <c r="A10" s="477" t="s">
        <v>1</v>
      </c>
      <c r="B10" s="477"/>
      <c r="C10" s="477"/>
      <c r="D10" s="477"/>
      <c r="E10" s="477"/>
      <c r="F10" s="477"/>
      <c r="G10" s="477"/>
    </row>
    <row r="11" spans="1:7" ht="16.5" thickBot="1">
      <c r="A11" s="391" t="s">
        <v>697</v>
      </c>
      <c r="B11" s="87"/>
      <c r="C11" s="87"/>
      <c r="D11" s="87"/>
      <c r="E11" s="87"/>
      <c r="F11" s="346"/>
      <c r="G11" s="346"/>
    </row>
    <row r="12" spans="1:7" ht="36.75" thickBot="1">
      <c r="A12" s="87"/>
      <c r="B12" s="87"/>
      <c r="C12" s="203" t="s">
        <v>698</v>
      </c>
      <c r="D12" s="203" t="s">
        <v>700</v>
      </c>
      <c r="E12" s="93" t="s">
        <v>699</v>
      </c>
      <c r="F12" s="352" t="s">
        <v>2</v>
      </c>
      <c r="G12" s="352" t="s">
        <v>3</v>
      </c>
    </row>
    <row r="13" spans="1:7" ht="15.75">
      <c r="A13" s="87"/>
      <c r="B13" s="87"/>
      <c r="C13" s="102">
        <v>1</v>
      </c>
      <c r="D13" s="103">
        <v>2</v>
      </c>
      <c r="E13" s="104">
        <v>3</v>
      </c>
      <c r="F13" s="353">
        <v>4</v>
      </c>
      <c r="G13" s="354">
        <v>5</v>
      </c>
    </row>
    <row r="14" spans="1:7" ht="15">
      <c r="A14" s="94" t="s">
        <v>4</v>
      </c>
      <c r="B14" s="94"/>
      <c r="C14" s="95"/>
      <c r="D14" s="95"/>
      <c r="E14" s="95"/>
      <c r="F14" s="347"/>
      <c r="G14" s="347"/>
    </row>
    <row r="15" spans="1:7" ht="15">
      <c r="A15" s="480" t="s">
        <v>5</v>
      </c>
      <c r="B15" s="481"/>
      <c r="C15" s="97">
        <f>SUM(C35)</f>
        <v>1897626.4100000001</v>
      </c>
      <c r="D15" s="97">
        <v>7284050</v>
      </c>
      <c r="E15" s="97">
        <f aca="true" t="shared" si="0" ref="E15">SUM(E35)</f>
        <v>2385720</v>
      </c>
      <c r="F15" s="212">
        <f>E15/C15*100</f>
        <v>125.7212688139179</v>
      </c>
      <c r="G15" s="212">
        <f>E15/D15*100</f>
        <v>32.752658205256694</v>
      </c>
    </row>
    <row r="16" spans="1:11" ht="15">
      <c r="A16" s="480" t="s">
        <v>6</v>
      </c>
      <c r="B16" s="481"/>
      <c r="C16" s="86">
        <v>1225302.11</v>
      </c>
      <c r="D16" s="86">
        <v>6984050</v>
      </c>
      <c r="E16" s="86">
        <f aca="true" t="shared" si="1" ref="E16">E110</f>
        <v>2043706</v>
      </c>
      <c r="F16" s="212">
        <f aca="true" t="shared" si="2" ref="F16:F17">E16/C16*100</f>
        <v>166.79200854391738</v>
      </c>
      <c r="G16" s="212">
        <f aca="true" t="shared" si="3" ref="G16:G17">E16/D16*100</f>
        <v>29.26247664320845</v>
      </c>
      <c r="I16" s="325"/>
      <c r="K16" s="325"/>
    </row>
    <row r="17" spans="1:9" ht="15">
      <c r="A17" s="480" t="s">
        <v>7</v>
      </c>
      <c r="B17" s="481"/>
      <c r="C17" s="98">
        <f>SUM(C15-C16)</f>
        <v>672324.3</v>
      </c>
      <c r="D17" s="98">
        <f aca="true" t="shared" si="4" ref="D17:E17">SUM(D15-D16)</f>
        <v>300000</v>
      </c>
      <c r="E17" s="98">
        <f t="shared" si="4"/>
        <v>342014</v>
      </c>
      <c r="F17" s="212">
        <f t="shared" si="2"/>
        <v>50.87039097054799</v>
      </c>
      <c r="G17" s="394">
        <f t="shared" si="3"/>
        <v>114.00466666666667</v>
      </c>
      <c r="I17" s="325"/>
    </row>
    <row r="18" spans="1:8" ht="15">
      <c r="A18" s="497" t="s">
        <v>8</v>
      </c>
      <c r="B18" s="481"/>
      <c r="C18" s="20"/>
      <c r="D18" s="20"/>
      <c r="E18" s="20"/>
      <c r="F18" s="212"/>
      <c r="G18" s="212"/>
      <c r="H18" s="437"/>
    </row>
    <row r="19" spans="1:7" ht="15">
      <c r="A19" s="495" t="s">
        <v>9</v>
      </c>
      <c r="B19" s="496"/>
      <c r="C19" s="96">
        <v>0</v>
      </c>
      <c r="D19" s="96">
        <v>0</v>
      </c>
      <c r="E19" s="96">
        <v>0</v>
      </c>
      <c r="F19" s="212">
        <v>0</v>
      </c>
      <c r="G19" s="212">
        <v>0</v>
      </c>
    </row>
    <row r="20" spans="1:7" ht="15">
      <c r="A20" s="495" t="s">
        <v>10</v>
      </c>
      <c r="B20" s="496"/>
      <c r="C20" s="96">
        <v>0</v>
      </c>
      <c r="D20" s="96">
        <v>0</v>
      </c>
      <c r="E20" s="96">
        <v>0</v>
      </c>
      <c r="F20" s="212">
        <v>0</v>
      </c>
      <c r="G20" s="212">
        <v>0</v>
      </c>
    </row>
    <row r="21" spans="1:7" ht="15">
      <c r="A21" s="480" t="s">
        <v>7</v>
      </c>
      <c r="B21" s="481"/>
      <c r="C21" s="96">
        <f>SUM(C19-C20)</f>
        <v>0</v>
      </c>
      <c r="D21" s="96">
        <f aca="true" t="shared" si="5" ref="D21:E21">SUM(D19-D20)</f>
        <v>0</v>
      </c>
      <c r="E21" s="96">
        <f t="shared" si="5"/>
        <v>0</v>
      </c>
      <c r="F21" s="212">
        <v>0</v>
      </c>
      <c r="G21" s="212">
        <v>0</v>
      </c>
    </row>
    <row r="22" spans="1:7" ht="15">
      <c r="A22" s="497" t="s">
        <v>11</v>
      </c>
      <c r="B22" s="481"/>
      <c r="C22" s="97"/>
      <c r="D22" s="97"/>
      <c r="E22" s="97"/>
      <c r="F22" s="212"/>
      <c r="G22" s="212"/>
    </row>
    <row r="23" spans="1:7" ht="15">
      <c r="A23" s="480" t="s">
        <v>12</v>
      </c>
      <c r="B23" s="481"/>
      <c r="C23" s="96">
        <v>1470905.75</v>
      </c>
      <c r="D23" s="96">
        <v>0</v>
      </c>
      <c r="E23" s="96">
        <f>C24</f>
        <v>2143230.05</v>
      </c>
      <c r="F23" s="212">
        <v>0</v>
      </c>
      <c r="G23" s="212">
        <v>0</v>
      </c>
    </row>
    <row r="24" spans="1:7" ht="15">
      <c r="A24" s="480" t="s">
        <v>468</v>
      </c>
      <c r="B24" s="490"/>
      <c r="C24" s="96">
        <f aca="true" t="shared" si="6" ref="C24:D24">C17+C23</f>
        <v>2143230.05</v>
      </c>
      <c r="D24" s="96">
        <f t="shared" si="6"/>
        <v>300000</v>
      </c>
      <c r="E24" s="96">
        <f>E17+E23</f>
        <v>2485244.05</v>
      </c>
      <c r="F24" s="212">
        <v>0</v>
      </c>
      <c r="G24" s="212">
        <v>0</v>
      </c>
    </row>
    <row r="25" spans="1:7" ht="15">
      <c r="A25" s="94"/>
      <c r="B25" s="295"/>
      <c r="C25" s="99"/>
      <c r="D25" s="99"/>
      <c r="E25" s="99"/>
      <c r="F25" s="348"/>
      <c r="G25" s="348"/>
    </row>
    <row r="26" spans="1:7" ht="15">
      <c r="A26" s="477" t="s">
        <v>13</v>
      </c>
      <c r="B26" s="477"/>
      <c r="C26" s="477"/>
      <c r="D26" s="477"/>
      <c r="E26" s="477"/>
      <c r="F26" s="477"/>
      <c r="G26" s="477"/>
    </row>
    <row r="27" spans="1:7" ht="15">
      <c r="A27" s="92"/>
      <c r="B27" s="100"/>
      <c r="C27" s="100"/>
      <c r="D27" s="100"/>
      <c r="E27" s="100"/>
      <c r="F27" s="355"/>
      <c r="G27" s="355"/>
    </row>
    <row r="28" spans="1:13" ht="15">
      <c r="A28" s="435" t="s">
        <v>470</v>
      </c>
      <c r="B28" s="435"/>
      <c r="C28" s="436">
        <f>E17</f>
        <v>342014</v>
      </c>
      <c r="D28" s="435" t="s">
        <v>469</v>
      </c>
      <c r="E28" s="61"/>
      <c r="F28" s="349"/>
      <c r="G28" s="349"/>
      <c r="H28" s="437"/>
      <c r="M28" s="325"/>
    </row>
    <row r="29" spans="1:7" ht="15">
      <c r="A29" s="61"/>
      <c r="B29" s="60"/>
      <c r="C29" s="60"/>
      <c r="D29" s="60"/>
      <c r="E29" s="60"/>
      <c r="F29" s="349"/>
      <c r="G29" s="349"/>
    </row>
    <row r="30" spans="1:14" ht="15">
      <c r="A30" s="477" t="s">
        <v>14</v>
      </c>
      <c r="B30" s="482"/>
      <c r="C30" s="482"/>
      <c r="D30" s="482"/>
      <c r="E30" s="482"/>
      <c r="F30" s="482"/>
      <c r="G30" s="482"/>
      <c r="M30" s="325"/>
      <c r="N30" s="431"/>
    </row>
    <row r="31" spans="1:14" ht="15">
      <c r="A31" s="478" t="s">
        <v>15</v>
      </c>
      <c r="B31" s="479"/>
      <c r="C31" s="479"/>
      <c r="D31" s="479"/>
      <c r="E31" s="479"/>
      <c r="F31" s="479"/>
      <c r="G31" s="479"/>
      <c r="N31" s="431"/>
    </row>
    <row r="32" spans="1:14" ht="15">
      <c r="A32" s="485" t="s">
        <v>16</v>
      </c>
      <c r="B32" s="486"/>
      <c r="C32" s="486"/>
      <c r="D32" s="486"/>
      <c r="E32" s="486"/>
      <c r="F32" s="486"/>
      <c r="G32" s="486"/>
      <c r="N32" s="431"/>
    </row>
    <row r="33" spans="1:7" ht="16.5" thickBot="1">
      <c r="A33" s="487" t="s">
        <v>17</v>
      </c>
      <c r="B33" s="487"/>
      <c r="C33" s="487"/>
      <c r="D33" s="487"/>
      <c r="E33" s="487"/>
      <c r="F33" s="487"/>
      <c r="G33" s="487"/>
    </row>
    <row r="34" spans="1:7" ht="23.25" thickBot="1">
      <c r="A34" s="27"/>
      <c r="B34" s="107" t="s">
        <v>18</v>
      </c>
      <c r="C34" s="107"/>
      <c r="D34" s="43"/>
      <c r="E34" s="43"/>
      <c r="F34" s="356"/>
      <c r="G34" s="357"/>
    </row>
    <row r="35" spans="1:7" ht="19.5" thickBot="1">
      <c r="A35" s="29"/>
      <c r="B35" s="109" t="s">
        <v>19</v>
      </c>
      <c r="C35" s="111">
        <f>SUM(C38+C97+C104)</f>
        <v>1897626.4100000001</v>
      </c>
      <c r="D35" s="111">
        <f>SUM(D38+D97+D104)</f>
        <v>7284050</v>
      </c>
      <c r="E35" s="111">
        <f>SUM(E38+E97+E104)</f>
        <v>2385720</v>
      </c>
      <c r="F35" s="358">
        <f>E35/C35*100</f>
        <v>125.7212688139179</v>
      </c>
      <c r="G35" s="359">
        <f>SUM(E35/D35)*100</f>
        <v>32.752658205256694</v>
      </c>
    </row>
    <row r="36" spans="1:7" ht="15.75" thickBot="1">
      <c r="A36" s="2"/>
      <c r="B36" s="1"/>
      <c r="C36" s="1"/>
      <c r="D36" s="1"/>
      <c r="E36" s="1"/>
      <c r="F36" s="360"/>
      <c r="G36" s="360"/>
    </row>
    <row r="37" spans="1:7" ht="72.75" thickBot="1">
      <c r="A37" s="58" t="s">
        <v>20</v>
      </c>
      <c r="B37" s="59" t="s">
        <v>21</v>
      </c>
      <c r="C37" s="203" t="s">
        <v>698</v>
      </c>
      <c r="D37" s="203" t="s">
        <v>700</v>
      </c>
      <c r="E37" s="93" t="s">
        <v>699</v>
      </c>
      <c r="F37" s="361" t="s">
        <v>701</v>
      </c>
      <c r="G37" s="361" t="s">
        <v>702</v>
      </c>
    </row>
    <row r="38" spans="1:7" ht="15.75" thickTop="1">
      <c r="A38" s="31">
        <v>6</v>
      </c>
      <c r="B38" s="216" t="s">
        <v>22</v>
      </c>
      <c r="C38" s="32">
        <f>SUM(C39+C44+C62+C77+C90+C94)</f>
        <v>1883190.34</v>
      </c>
      <c r="D38" s="32">
        <f>SUM(D39+D44+D62+D77+D90+D94)</f>
        <v>7142950</v>
      </c>
      <c r="E38" s="32">
        <f>SUM(E39+E44+E62+E77+E90+E94)</f>
        <v>2346905</v>
      </c>
      <c r="F38" s="362">
        <f>E38/C38*100</f>
        <v>124.62388693009119</v>
      </c>
      <c r="G38" s="362">
        <f>E38/D38*100</f>
        <v>32.856242868842706</v>
      </c>
    </row>
    <row r="39" spans="1:7" ht="15">
      <c r="A39" s="70">
        <v>61</v>
      </c>
      <c r="B39" s="217" t="s">
        <v>23</v>
      </c>
      <c r="C39" s="72">
        <f>SUM(C40:C43)</f>
        <v>391849.2</v>
      </c>
      <c r="D39" s="72">
        <f>SUM(D40:D43)</f>
        <v>2850000</v>
      </c>
      <c r="E39" s="72">
        <f>SUM(E40:E43)</f>
        <v>1887374</v>
      </c>
      <c r="F39" s="362">
        <f aca="true" t="shared" si="7" ref="F39:F49">E39/C39*100</f>
        <v>481.65825016358326</v>
      </c>
      <c r="G39" s="362">
        <f aca="true" t="shared" si="8" ref="G39:G43">E39/D39*100</f>
        <v>66.22364912280702</v>
      </c>
    </row>
    <row r="40" spans="1:7" ht="15">
      <c r="A40" s="9">
        <v>611</v>
      </c>
      <c r="B40" s="10" t="s">
        <v>24</v>
      </c>
      <c r="C40" s="310">
        <v>251472.9</v>
      </c>
      <c r="D40" s="21">
        <v>2800000</v>
      </c>
      <c r="E40" s="21">
        <v>1847068</v>
      </c>
      <c r="F40" s="362">
        <f t="shared" si="7"/>
        <v>734.4998208554481</v>
      </c>
      <c r="G40" s="362">
        <f t="shared" si="8"/>
        <v>65.96671428571429</v>
      </c>
    </row>
    <row r="41" spans="1:7" ht="15">
      <c r="A41" s="9">
        <v>613</v>
      </c>
      <c r="B41" s="10" t="s">
        <v>25</v>
      </c>
      <c r="C41" s="310">
        <v>12590.42</v>
      </c>
      <c r="D41" s="21">
        <v>25000</v>
      </c>
      <c r="E41" s="21">
        <v>29416</v>
      </c>
      <c r="F41" s="362">
        <f t="shared" si="7"/>
        <v>233.63795647802056</v>
      </c>
      <c r="G41" s="362">
        <f t="shared" si="8"/>
        <v>117.66399999999999</v>
      </c>
    </row>
    <row r="42" spans="1:7" ht="15">
      <c r="A42" s="9">
        <v>614</v>
      </c>
      <c r="B42" s="10" t="s">
        <v>26</v>
      </c>
      <c r="C42" s="310">
        <v>13858.94</v>
      </c>
      <c r="D42" s="21">
        <v>25000</v>
      </c>
      <c r="E42" s="21">
        <v>10890</v>
      </c>
      <c r="F42" s="362">
        <f t="shared" si="7"/>
        <v>78.57743810132665</v>
      </c>
      <c r="G42" s="362">
        <f t="shared" si="8"/>
        <v>43.56</v>
      </c>
    </row>
    <row r="43" spans="1:7" ht="15">
      <c r="A43" s="9">
        <v>616</v>
      </c>
      <c r="B43" s="10" t="s">
        <v>629</v>
      </c>
      <c r="C43" s="310">
        <v>113926.94</v>
      </c>
      <c r="D43" s="21">
        <v>0</v>
      </c>
      <c r="E43" s="21">
        <v>0</v>
      </c>
      <c r="F43" s="362">
        <f t="shared" si="7"/>
        <v>0</v>
      </c>
      <c r="G43" s="362" t="e">
        <f t="shared" si="8"/>
        <v>#DIV/0!</v>
      </c>
    </row>
    <row r="44" spans="1:7" ht="24">
      <c r="A44" s="73">
        <v>63</v>
      </c>
      <c r="B44" s="218" t="s">
        <v>27</v>
      </c>
      <c r="C44" s="74">
        <f>SUM(C45+C51+C58)</f>
        <v>810926</v>
      </c>
      <c r="D44" s="74">
        <f>SUM(D45+D51+D55+D58)</f>
        <v>3166450</v>
      </c>
      <c r="E44" s="74">
        <f aca="true" t="shared" si="9" ref="E44">SUM(E45+E51+E58)</f>
        <v>45157</v>
      </c>
      <c r="F44" s="362">
        <f t="shared" si="7"/>
        <v>5.568572224839258</v>
      </c>
      <c r="G44" s="362">
        <f aca="true" t="shared" si="10" ref="G44:G58">E44/D44*100</f>
        <v>1.4261081021333037</v>
      </c>
    </row>
    <row r="45" spans="1:7" ht="24" customHeight="1">
      <c r="A45" s="33">
        <v>633</v>
      </c>
      <c r="B45" s="34" t="s">
        <v>28</v>
      </c>
      <c r="C45" s="35">
        <f>SUM(C46:C50)</f>
        <v>775226</v>
      </c>
      <c r="D45" s="35">
        <f aca="true" t="shared" si="11" ref="D45:E45">SUM(D46:D50)</f>
        <v>800000</v>
      </c>
      <c r="E45" s="35">
        <f t="shared" si="11"/>
        <v>45157</v>
      </c>
      <c r="F45" s="362">
        <f t="shared" si="7"/>
        <v>5.825011029041853</v>
      </c>
      <c r="G45" s="362">
        <f t="shared" si="10"/>
        <v>5.6446250000000004</v>
      </c>
    </row>
    <row r="46" spans="1:7" ht="15">
      <c r="A46" s="24">
        <v>6331</v>
      </c>
      <c r="B46" s="12" t="s">
        <v>29</v>
      </c>
      <c r="C46" s="311">
        <v>687526</v>
      </c>
      <c r="D46" s="66">
        <v>0</v>
      </c>
      <c r="E46" s="66">
        <v>29157</v>
      </c>
      <c r="F46" s="362">
        <f t="shared" si="7"/>
        <v>4.240857800286825</v>
      </c>
      <c r="G46" s="362" t="e">
        <f t="shared" si="10"/>
        <v>#DIV/0!</v>
      </c>
    </row>
    <row r="47" spans="1:7" ht="15">
      <c r="A47" s="24">
        <v>6332</v>
      </c>
      <c r="B47" s="12" t="s">
        <v>30</v>
      </c>
      <c r="C47" s="311">
        <v>70300</v>
      </c>
      <c r="D47" s="66">
        <v>800000</v>
      </c>
      <c r="E47" s="66">
        <v>0</v>
      </c>
      <c r="F47" s="362">
        <f t="shared" si="7"/>
        <v>0</v>
      </c>
      <c r="G47" s="362">
        <f t="shared" si="10"/>
        <v>0</v>
      </c>
    </row>
    <row r="48" spans="1:7" ht="15">
      <c r="A48" s="24">
        <v>6331</v>
      </c>
      <c r="B48" s="12" t="s">
        <v>630</v>
      </c>
      <c r="C48" s="311">
        <v>17400</v>
      </c>
      <c r="D48" s="66">
        <v>0</v>
      </c>
      <c r="E48" s="66">
        <v>0</v>
      </c>
      <c r="F48" s="362">
        <f t="shared" si="7"/>
        <v>0</v>
      </c>
      <c r="G48" s="362" t="e">
        <f t="shared" si="10"/>
        <v>#DIV/0!</v>
      </c>
    </row>
    <row r="49" spans="1:7" ht="15">
      <c r="A49" s="24">
        <v>6332</v>
      </c>
      <c r="B49" s="12" t="s">
        <v>631</v>
      </c>
      <c r="C49" s="311">
        <v>0</v>
      </c>
      <c r="D49" s="66">
        <v>0</v>
      </c>
      <c r="E49" s="66">
        <v>16000</v>
      </c>
      <c r="F49" s="362" t="e">
        <f t="shared" si="7"/>
        <v>#DIV/0!</v>
      </c>
      <c r="G49" s="362" t="e">
        <f t="shared" si="10"/>
        <v>#DIV/0!</v>
      </c>
    </row>
    <row r="50" spans="1:7" ht="24.75">
      <c r="A50" s="11">
        <v>6334</v>
      </c>
      <c r="B50" s="15" t="s">
        <v>31</v>
      </c>
      <c r="C50" s="312">
        <v>0</v>
      </c>
      <c r="D50" s="57">
        <v>0</v>
      </c>
      <c r="E50" s="57">
        <v>0</v>
      </c>
      <c r="F50" s="362" t="e">
        <f aca="true" t="shared" si="12" ref="F50:F58">E50/C50*100</f>
        <v>#DIV/0!</v>
      </c>
      <c r="G50" s="362" t="e">
        <f t="shared" si="10"/>
        <v>#DIV/0!</v>
      </c>
    </row>
    <row r="51" spans="1:7" ht="15">
      <c r="A51" s="33">
        <v>634</v>
      </c>
      <c r="B51" s="34" t="s">
        <v>32</v>
      </c>
      <c r="C51" s="35">
        <f>SUM(C52:C54)</f>
        <v>0</v>
      </c>
      <c r="D51" s="35">
        <f aca="true" t="shared" si="13" ref="D51:E51">SUM(D52:D54)</f>
        <v>266450</v>
      </c>
      <c r="E51" s="35">
        <f t="shared" si="13"/>
        <v>0</v>
      </c>
      <c r="F51" s="362" t="e">
        <f t="shared" si="12"/>
        <v>#DIV/0!</v>
      </c>
      <c r="G51" s="362">
        <f t="shared" si="10"/>
        <v>0</v>
      </c>
    </row>
    <row r="52" spans="1:7" ht="15">
      <c r="A52" s="11">
        <v>63414</v>
      </c>
      <c r="B52" s="12" t="s">
        <v>632</v>
      </c>
      <c r="C52" s="57">
        <v>0</v>
      </c>
      <c r="D52" s="57">
        <v>218450</v>
      </c>
      <c r="E52" s="57">
        <v>0</v>
      </c>
      <c r="F52" s="362" t="e">
        <f t="shared" si="12"/>
        <v>#DIV/0!</v>
      </c>
      <c r="G52" s="362">
        <f t="shared" si="10"/>
        <v>0</v>
      </c>
    </row>
    <row r="53" spans="1:7" ht="15">
      <c r="A53" s="11">
        <v>63416</v>
      </c>
      <c r="B53" s="12" t="s">
        <v>705</v>
      </c>
      <c r="C53" s="57">
        <v>0</v>
      </c>
      <c r="D53" s="57">
        <v>48000</v>
      </c>
      <c r="E53" s="57">
        <v>0</v>
      </c>
      <c r="F53" s="362" t="e">
        <f t="shared" si="12"/>
        <v>#DIV/0!</v>
      </c>
      <c r="G53" s="362">
        <f t="shared" si="10"/>
        <v>0</v>
      </c>
    </row>
    <row r="54" spans="1:7" ht="24.75">
      <c r="A54" s="11">
        <v>63425</v>
      </c>
      <c r="B54" s="15" t="s">
        <v>524</v>
      </c>
      <c r="C54" s="57">
        <v>0</v>
      </c>
      <c r="D54" s="57">
        <v>0</v>
      </c>
      <c r="E54" s="57">
        <v>0</v>
      </c>
      <c r="F54" s="362" t="e">
        <f t="shared" si="12"/>
        <v>#DIV/0!</v>
      </c>
      <c r="G54" s="362" t="e">
        <f t="shared" si="10"/>
        <v>#DIV/0!</v>
      </c>
    </row>
    <row r="55" spans="1:7" ht="24.75">
      <c r="A55" s="33">
        <v>636</v>
      </c>
      <c r="B55" s="445" t="s">
        <v>706</v>
      </c>
      <c r="C55" s="35">
        <f>SUM(C56:C58)</f>
        <v>35700</v>
      </c>
      <c r="D55" s="35">
        <f>SUM(D56:D57)</f>
        <v>100000</v>
      </c>
      <c r="E55" s="35">
        <f aca="true" t="shared" si="14" ref="E55">SUM(E56:E58)</f>
        <v>0</v>
      </c>
      <c r="F55" s="362">
        <f aca="true" t="shared" si="15" ref="F55:F57">E55/C55*100</f>
        <v>0</v>
      </c>
      <c r="G55" s="362">
        <f aca="true" t="shared" si="16" ref="G55:G57">E55/D55*100</f>
        <v>0</v>
      </c>
    </row>
    <row r="56" spans="1:7" ht="15">
      <c r="A56" s="11">
        <v>6361</v>
      </c>
      <c r="B56" s="12" t="s">
        <v>707</v>
      </c>
      <c r="C56" s="57">
        <v>0</v>
      </c>
      <c r="D56" s="57">
        <v>9500</v>
      </c>
      <c r="E56" s="57">
        <v>0</v>
      </c>
      <c r="F56" s="362" t="e">
        <f t="shared" si="15"/>
        <v>#DIV/0!</v>
      </c>
      <c r="G56" s="362">
        <f t="shared" si="16"/>
        <v>0</v>
      </c>
    </row>
    <row r="57" spans="1:7" ht="15">
      <c r="A57" s="11">
        <v>6362</v>
      </c>
      <c r="B57" s="12" t="s">
        <v>708</v>
      </c>
      <c r="C57" s="57">
        <v>0</v>
      </c>
      <c r="D57" s="57">
        <v>90500</v>
      </c>
      <c r="E57" s="57">
        <v>0</v>
      </c>
      <c r="F57" s="362" t="e">
        <f t="shared" si="15"/>
        <v>#DIV/0!</v>
      </c>
      <c r="G57" s="362">
        <f t="shared" si="16"/>
        <v>0</v>
      </c>
    </row>
    <row r="58" spans="1:7" ht="24.75">
      <c r="A58" s="399">
        <v>638</v>
      </c>
      <c r="B58" s="400" t="s">
        <v>628</v>
      </c>
      <c r="C58" s="401">
        <f>SUM(C59:C61)</f>
        <v>35700</v>
      </c>
      <c r="D58" s="401">
        <f aca="true" t="shared" si="17" ref="D58:E58">SUM(D59:D61)</f>
        <v>2000000</v>
      </c>
      <c r="E58" s="401">
        <f t="shared" si="17"/>
        <v>0</v>
      </c>
      <c r="F58" s="362">
        <f t="shared" si="12"/>
        <v>0</v>
      </c>
      <c r="G58" s="362">
        <f t="shared" si="10"/>
        <v>0</v>
      </c>
    </row>
    <row r="59" spans="1:7" ht="15">
      <c r="A59" s="11">
        <v>63821</v>
      </c>
      <c r="B59" s="15" t="s">
        <v>633</v>
      </c>
      <c r="C59" s="57">
        <v>0</v>
      </c>
      <c r="D59" s="57">
        <v>2000000</v>
      </c>
      <c r="E59" s="57">
        <v>0</v>
      </c>
      <c r="F59" s="362" t="e">
        <f aca="true" t="shared" si="18" ref="F59:F107">E59/C59*100</f>
        <v>#DIV/0!</v>
      </c>
      <c r="G59" s="362">
        <f aca="true" t="shared" si="19" ref="G59:G107">E59/D59*100</f>
        <v>0</v>
      </c>
    </row>
    <row r="60" spans="1:7" ht="15">
      <c r="A60" s="11">
        <v>63821</v>
      </c>
      <c r="B60" s="15" t="s">
        <v>634</v>
      </c>
      <c r="C60" s="57">
        <v>0</v>
      </c>
      <c r="D60" s="57">
        <v>0</v>
      </c>
      <c r="E60" s="57">
        <v>0</v>
      </c>
      <c r="F60" s="362" t="e">
        <f t="shared" si="18"/>
        <v>#DIV/0!</v>
      </c>
      <c r="G60" s="362" t="e">
        <f t="shared" si="19"/>
        <v>#DIV/0!</v>
      </c>
    </row>
    <row r="61" spans="1:7" ht="15">
      <c r="A61" s="11">
        <v>63821</v>
      </c>
      <c r="B61" s="15" t="s">
        <v>678</v>
      </c>
      <c r="C61" s="57">
        <v>35700</v>
      </c>
      <c r="D61" s="57">
        <v>0</v>
      </c>
      <c r="E61" s="57">
        <v>0</v>
      </c>
      <c r="F61" s="362">
        <f t="shared" si="18"/>
        <v>0</v>
      </c>
      <c r="G61" s="362" t="e">
        <f t="shared" si="19"/>
        <v>#DIV/0!</v>
      </c>
    </row>
    <row r="62" spans="1:7" ht="15">
      <c r="A62" s="70">
        <v>64</v>
      </c>
      <c r="B62" s="217" t="s">
        <v>33</v>
      </c>
      <c r="C62" s="72">
        <f>SUM(C63+C64+C65+C75)</f>
        <v>319639.82</v>
      </c>
      <c r="D62" s="72">
        <f>SUM(D63+D64+D65+D75)</f>
        <v>457500</v>
      </c>
      <c r="E62" s="72">
        <f>SUM(E63+E64+E65+E75)</f>
        <v>138252</v>
      </c>
      <c r="F62" s="362">
        <f t="shared" si="18"/>
        <v>43.252433316975335</v>
      </c>
      <c r="G62" s="362">
        <f t="shared" si="19"/>
        <v>30.219016393442622</v>
      </c>
    </row>
    <row r="63" spans="1:7" ht="15">
      <c r="A63" s="296">
        <v>641</v>
      </c>
      <c r="B63" s="297" t="s">
        <v>34</v>
      </c>
      <c r="C63" s="298">
        <v>3183.87</v>
      </c>
      <c r="D63" s="298">
        <v>3499</v>
      </c>
      <c r="E63" s="298">
        <v>1211</v>
      </c>
      <c r="F63" s="362">
        <f t="shared" si="18"/>
        <v>38.03547255384171</v>
      </c>
      <c r="G63" s="362">
        <f t="shared" si="19"/>
        <v>34.60988853958274</v>
      </c>
    </row>
    <row r="64" spans="1:7" ht="15">
      <c r="A64" s="296">
        <v>641</v>
      </c>
      <c r="B64" s="297" t="s">
        <v>635</v>
      </c>
      <c r="C64" s="298">
        <v>0.41</v>
      </c>
      <c r="D64" s="298">
        <v>1</v>
      </c>
      <c r="E64" s="298">
        <v>1</v>
      </c>
      <c r="F64" s="362">
        <f t="shared" si="18"/>
        <v>243.90243902439025</v>
      </c>
      <c r="G64" s="362">
        <f t="shared" si="19"/>
        <v>100</v>
      </c>
    </row>
    <row r="65" spans="1:7" ht="15">
      <c r="A65" s="33">
        <v>642</v>
      </c>
      <c r="B65" s="34" t="s">
        <v>35</v>
      </c>
      <c r="C65" s="35">
        <v>316455.54</v>
      </c>
      <c r="D65" s="35">
        <f aca="true" t="shared" si="20" ref="D65">SUM(D66+D68+D71+D73)</f>
        <v>454000</v>
      </c>
      <c r="E65" s="35">
        <v>137040</v>
      </c>
      <c r="F65" s="362">
        <f t="shared" si="18"/>
        <v>43.30466137518086</v>
      </c>
      <c r="G65" s="362">
        <f t="shared" si="19"/>
        <v>30.185022026431717</v>
      </c>
    </row>
    <row r="66" spans="1:7" ht="15">
      <c r="A66" s="305">
        <v>6421</v>
      </c>
      <c r="B66" s="308" t="s">
        <v>36</v>
      </c>
      <c r="C66" s="307">
        <f>SUM(C67)</f>
        <v>4880.7</v>
      </c>
      <c r="D66" s="307">
        <f>SUM(D67)</f>
        <v>9000</v>
      </c>
      <c r="E66" s="307">
        <f>SUM(E67)</f>
        <v>4511</v>
      </c>
      <c r="F66" s="362">
        <f t="shared" si="18"/>
        <v>92.42526686745755</v>
      </c>
      <c r="G66" s="362">
        <f t="shared" si="19"/>
        <v>50.12222222222222</v>
      </c>
    </row>
    <row r="67" spans="1:7" ht="15">
      <c r="A67" s="275">
        <v>64219</v>
      </c>
      <c r="B67" s="224" t="s">
        <v>471</v>
      </c>
      <c r="C67" s="309">
        <v>4880.7</v>
      </c>
      <c r="D67" s="309">
        <v>9000</v>
      </c>
      <c r="E67" s="309">
        <v>4511</v>
      </c>
      <c r="F67" s="362">
        <f t="shared" si="18"/>
        <v>92.42526686745755</v>
      </c>
      <c r="G67" s="362">
        <f t="shared" si="19"/>
        <v>50.12222222222222</v>
      </c>
    </row>
    <row r="68" spans="1:7" ht="15">
      <c r="A68" s="299">
        <v>6422</v>
      </c>
      <c r="B68" s="300" t="s">
        <v>37</v>
      </c>
      <c r="C68" s="301">
        <f>SUM(C69:C70)</f>
        <v>305076.43</v>
      </c>
      <c r="D68" s="301">
        <f aca="true" t="shared" si="21" ref="D68:E68">SUM(D69:D70)</f>
        <v>410000</v>
      </c>
      <c r="E68" s="301">
        <f t="shared" si="21"/>
        <v>129553</v>
      </c>
      <c r="F68" s="362">
        <f t="shared" si="18"/>
        <v>42.46575194288199</v>
      </c>
      <c r="G68" s="362">
        <f t="shared" si="19"/>
        <v>31.598292682926832</v>
      </c>
    </row>
    <row r="69" spans="1:7" ht="15">
      <c r="A69" s="11" t="s">
        <v>472</v>
      </c>
      <c r="B69" s="12" t="s">
        <v>473</v>
      </c>
      <c r="C69" s="313">
        <v>71378.5</v>
      </c>
      <c r="D69" s="57">
        <v>160000</v>
      </c>
      <c r="E69" s="13">
        <v>74884</v>
      </c>
      <c r="F69" s="362">
        <f t="shared" si="18"/>
        <v>104.91114271104045</v>
      </c>
      <c r="G69" s="362">
        <f t="shared" si="19"/>
        <v>46.8025</v>
      </c>
    </row>
    <row r="70" spans="1:7" ht="15">
      <c r="A70" s="11">
        <v>64222</v>
      </c>
      <c r="B70" s="12" t="s">
        <v>38</v>
      </c>
      <c r="C70" s="313">
        <v>233697.93</v>
      </c>
      <c r="D70" s="57">
        <v>250000</v>
      </c>
      <c r="E70" s="13">
        <v>54669</v>
      </c>
      <c r="F70" s="362">
        <f t="shared" si="18"/>
        <v>23.393018500420606</v>
      </c>
      <c r="G70" s="362">
        <f t="shared" si="19"/>
        <v>21.8676</v>
      </c>
    </row>
    <row r="71" spans="1:7" ht="15">
      <c r="A71" s="302">
        <v>6423</v>
      </c>
      <c r="B71" s="303" t="s">
        <v>39</v>
      </c>
      <c r="C71" s="304">
        <f>SUM(C72)</f>
        <v>109.77</v>
      </c>
      <c r="D71" s="304">
        <f aca="true" t="shared" si="22" ref="D71:E71">SUM(D72)</f>
        <v>20000</v>
      </c>
      <c r="E71" s="304">
        <f t="shared" si="22"/>
        <v>2065</v>
      </c>
      <c r="F71" s="362">
        <f t="shared" si="18"/>
        <v>1881.2061583310558</v>
      </c>
      <c r="G71" s="362">
        <f t="shared" si="19"/>
        <v>10.325</v>
      </c>
    </row>
    <row r="72" spans="1:7" ht="15">
      <c r="A72" s="11">
        <v>6423</v>
      </c>
      <c r="B72" s="129" t="s">
        <v>39</v>
      </c>
      <c r="C72" s="82">
        <v>109.77</v>
      </c>
      <c r="D72" s="13">
        <v>20000</v>
      </c>
      <c r="E72" s="13">
        <v>2065</v>
      </c>
      <c r="F72" s="362">
        <f t="shared" si="18"/>
        <v>1881.2061583310558</v>
      </c>
      <c r="G72" s="362">
        <f t="shared" si="19"/>
        <v>10.325</v>
      </c>
    </row>
    <row r="73" spans="1:7" ht="15">
      <c r="A73" s="305">
        <v>6429</v>
      </c>
      <c r="B73" s="303" t="s">
        <v>40</v>
      </c>
      <c r="C73" s="306">
        <f>SUM(C74)</f>
        <v>6388.64</v>
      </c>
      <c r="D73" s="306">
        <f aca="true" t="shared" si="23" ref="D73:E73">SUM(D74)</f>
        <v>15000</v>
      </c>
      <c r="E73" s="306">
        <f t="shared" si="23"/>
        <v>910</v>
      </c>
      <c r="F73" s="362">
        <f t="shared" si="18"/>
        <v>14.24403315885697</v>
      </c>
      <c r="G73" s="362">
        <f t="shared" si="19"/>
        <v>6.066666666666666</v>
      </c>
    </row>
    <row r="74" spans="1:7" ht="15">
      <c r="A74" s="11">
        <v>6429900</v>
      </c>
      <c r="B74" s="129" t="s">
        <v>41</v>
      </c>
      <c r="C74" s="82">
        <v>6388.64</v>
      </c>
      <c r="D74" s="13">
        <v>15000</v>
      </c>
      <c r="E74" s="13">
        <v>910</v>
      </c>
      <c r="F74" s="362">
        <f t="shared" si="18"/>
        <v>14.24403315885697</v>
      </c>
      <c r="G74" s="362">
        <f t="shared" si="19"/>
        <v>6.066666666666666</v>
      </c>
    </row>
    <row r="75" spans="1:7" ht="15">
      <c r="A75" s="37">
        <v>643</v>
      </c>
      <c r="B75" s="36" t="s">
        <v>42</v>
      </c>
      <c r="C75" s="39">
        <f>SUM(C76)</f>
        <v>0</v>
      </c>
      <c r="D75" s="39">
        <f aca="true" t="shared" si="24" ref="D75:E75">SUM(D76)</f>
        <v>0</v>
      </c>
      <c r="E75" s="39">
        <f t="shared" si="24"/>
        <v>0</v>
      </c>
      <c r="F75" s="362" t="e">
        <f t="shared" si="18"/>
        <v>#DIV/0!</v>
      </c>
      <c r="G75" s="362" t="e">
        <f t="shared" si="19"/>
        <v>#DIV/0!</v>
      </c>
    </row>
    <row r="76" spans="1:7" ht="12.75" customHeight="1">
      <c r="A76" s="24">
        <v>6432</v>
      </c>
      <c r="B76" s="15" t="s">
        <v>43</v>
      </c>
      <c r="C76" s="83">
        <v>0</v>
      </c>
      <c r="D76" s="21">
        <v>0</v>
      </c>
      <c r="E76" s="21">
        <v>0</v>
      </c>
      <c r="F76" s="362" t="e">
        <f t="shared" si="18"/>
        <v>#DIV/0!</v>
      </c>
      <c r="G76" s="362" t="e">
        <f t="shared" si="19"/>
        <v>#DIV/0!</v>
      </c>
    </row>
    <row r="77" spans="1:7" ht="25.5" customHeight="1">
      <c r="A77" s="73">
        <v>65</v>
      </c>
      <c r="B77" s="218" t="s">
        <v>44</v>
      </c>
      <c r="C77" s="74">
        <f>SUM(C78+C82+C86)</f>
        <v>344545.32</v>
      </c>
      <c r="D77" s="74">
        <f aca="true" t="shared" si="25" ref="D77:E77">SUM(D78+D82+D86)</f>
        <v>627000</v>
      </c>
      <c r="E77" s="74">
        <f t="shared" si="25"/>
        <v>253876</v>
      </c>
      <c r="F77" s="362">
        <f t="shared" si="18"/>
        <v>73.6843559506192</v>
      </c>
      <c r="G77" s="362">
        <f t="shared" si="19"/>
        <v>40.490590111642746</v>
      </c>
    </row>
    <row r="78" spans="1:7" ht="24.75" customHeight="1">
      <c r="A78" s="77">
        <v>651</v>
      </c>
      <c r="B78" s="36" t="s">
        <v>45</v>
      </c>
      <c r="C78" s="40">
        <f>SUM(C79:C81)</f>
        <v>60640</v>
      </c>
      <c r="D78" s="40">
        <f aca="true" t="shared" si="26" ref="D78:E78">SUM(D79:D81)</f>
        <v>152000</v>
      </c>
      <c r="E78" s="40">
        <f t="shared" si="26"/>
        <v>75002</v>
      </c>
      <c r="F78" s="362">
        <f t="shared" si="18"/>
        <v>123.68403693931398</v>
      </c>
      <c r="G78" s="362">
        <f t="shared" si="19"/>
        <v>49.343421052631584</v>
      </c>
    </row>
    <row r="79" spans="1:7" ht="15">
      <c r="A79" s="267">
        <v>6512300</v>
      </c>
      <c r="B79" s="268" t="s">
        <v>46</v>
      </c>
      <c r="C79" s="314">
        <v>600</v>
      </c>
      <c r="D79" s="269">
        <v>1000</v>
      </c>
      <c r="E79" s="269">
        <v>200</v>
      </c>
      <c r="F79" s="362">
        <f t="shared" si="18"/>
        <v>33.33333333333333</v>
      </c>
      <c r="G79" s="362">
        <f t="shared" si="19"/>
        <v>20</v>
      </c>
    </row>
    <row r="80" spans="1:7" ht="15">
      <c r="A80" s="267">
        <v>6513</v>
      </c>
      <c r="B80" s="268" t="s">
        <v>709</v>
      </c>
      <c r="C80" s="314">
        <v>0</v>
      </c>
      <c r="D80" s="269">
        <v>1000</v>
      </c>
      <c r="E80" s="269">
        <v>61</v>
      </c>
      <c r="F80" s="362" t="e">
        <f t="shared" si="18"/>
        <v>#DIV/0!</v>
      </c>
      <c r="G80" s="362">
        <f t="shared" si="19"/>
        <v>6.1</v>
      </c>
    </row>
    <row r="81" spans="1:7" ht="13.5" customHeight="1">
      <c r="A81" s="55">
        <v>6514</v>
      </c>
      <c r="B81" s="266" t="s">
        <v>47</v>
      </c>
      <c r="C81" s="315">
        <v>60040</v>
      </c>
      <c r="D81" s="208">
        <v>150000</v>
      </c>
      <c r="E81" s="208">
        <v>74741</v>
      </c>
      <c r="F81" s="362">
        <f t="shared" si="18"/>
        <v>124.48534310459694</v>
      </c>
      <c r="G81" s="362">
        <f t="shared" si="19"/>
        <v>49.827333333333335</v>
      </c>
    </row>
    <row r="82" spans="1:7" ht="12.75" customHeight="1">
      <c r="A82" s="33">
        <v>652</v>
      </c>
      <c r="B82" s="34" t="s">
        <v>48</v>
      </c>
      <c r="C82" s="35">
        <f>SUM(C83:C85)</f>
        <v>110402.95</v>
      </c>
      <c r="D82" s="35">
        <f aca="true" t="shared" si="27" ref="D82:E82">SUM(D83:D85)</f>
        <v>115000</v>
      </c>
      <c r="E82" s="35">
        <f t="shared" si="27"/>
        <v>5948</v>
      </c>
      <c r="F82" s="362">
        <f t="shared" si="18"/>
        <v>5.387537198960716</v>
      </c>
      <c r="G82" s="362">
        <f t="shared" si="19"/>
        <v>5.172173913043478</v>
      </c>
    </row>
    <row r="83" spans="1:7" ht="15">
      <c r="A83" s="55">
        <v>6522</v>
      </c>
      <c r="B83" s="219" t="s">
        <v>49</v>
      </c>
      <c r="C83" s="316">
        <v>2104.12</v>
      </c>
      <c r="D83" s="56">
        <v>3000</v>
      </c>
      <c r="E83" s="56">
        <v>807</v>
      </c>
      <c r="F83" s="362">
        <f t="shared" si="18"/>
        <v>38.35332585593978</v>
      </c>
      <c r="G83" s="362">
        <f t="shared" si="19"/>
        <v>26.900000000000002</v>
      </c>
    </row>
    <row r="84" spans="1:7" ht="15">
      <c r="A84" s="55">
        <v>6524</v>
      </c>
      <c r="B84" s="219" t="s">
        <v>50</v>
      </c>
      <c r="C84" s="316">
        <v>62899.31</v>
      </c>
      <c r="D84" s="56">
        <v>100000</v>
      </c>
      <c r="E84" s="56">
        <v>2141</v>
      </c>
      <c r="F84" s="362">
        <f t="shared" si="18"/>
        <v>3.4038529198492005</v>
      </c>
      <c r="G84" s="362">
        <f t="shared" si="19"/>
        <v>2.141</v>
      </c>
    </row>
    <row r="85" spans="1:7" ht="15">
      <c r="A85" s="55">
        <v>6526</v>
      </c>
      <c r="B85" s="219" t="s">
        <v>51</v>
      </c>
      <c r="C85" s="316">
        <v>45399.52</v>
      </c>
      <c r="D85" s="56">
        <v>12000</v>
      </c>
      <c r="E85" s="56">
        <v>3000</v>
      </c>
      <c r="F85" s="362">
        <f t="shared" si="18"/>
        <v>6.607999379729125</v>
      </c>
      <c r="G85" s="362">
        <f t="shared" si="19"/>
        <v>25</v>
      </c>
    </row>
    <row r="86" spans="1:7" ht="15">
      <c r="A86" s="33">
        <v>653</v>
      </c>
      <c r="B86" s="36" t="s">
        <v>52</v>
      </c>
      <c r="C86" s="35">
        <f>SUM(C87:C89)</f>
        <v>173502.37</v>
      </c>
      <c r="D86" s="35">
        <f aca="true" t="shared" si="28" ref="D86:E86">SUM(D87:D89)</f>
        <v>360000</v>
      </c>
      <c r="E86" s="35">
        <f t="shared" si="28"/>
        <v>172926</v>
      </c>
      <c r="F86" s="362">
        <f t="shared" si="18"/>
        <v>99.66780280868787</v>
      </c>
      <c r="G86" s="362">
        <f t="shared" si="19"/>
        <v>48.035</v>
      </c>
    </row>
    <row r="87" spans="1:7" ht="14.25" customHeight="1">
      <c r="A87" s="11">
        <v>65311</v>
      </c>
      <c r="B87" s="15" t="s">
        <v>53</v>
      </c>
      <c r="C87" s="313">
        <v>4626.47</v>
      </c>
      <c r="D87" s="13">
        <v>10000</v>
      </c>
      <c r="E87" s="13">
        <v>3813</v>
      </c>
      <c r="F87" s="362">
        <f t="shared" si="18"/>
        <v>82.41704798691009</v>
      </c>
      <c r="G87" s="362">
        <f t="shared" si="19"/>
        <v>38.129999999999995</v>
      </c>
    </row>
    <row r="88" spans="1:7" ht="12.75" customHeight="1">
      <c r="A88" s="11">
        <v>65321</v>
      </c>
      <c r="B88" s="12" t="s">
        <v>54</v>
      </c>
      <c r="C88" s="313">
        <v>168875.9</v>
      </c>
      <c r="D88" s="13">
        <v>350000</v>
      </c>
      <c r="E88" s="13">
        <v>169113</v>
      </c>
      <c r="F88" s="362">
        <f t="shared" si="18"/>
        <v>100.14039895568285</v>
      </c>
      <c r="G88" s="362">
        <f t="shared" si="19"/>
        <v>48.318</v>
      </c>
    </row>
    <row r="89" spans="1:7" ht="15">
      <c r="A89" s="11">
        <v>65331</v>
      </c>
      <c r="B89" s="12" t="s">
        <v>55</v>
      </c>
      <c r="C89" s="313">
        <v>0</v>
      </c>
      <c r="D89" s="13">
        <v>0</v>
      </c>
      <c r="E89" s="13">
        <v>0</v>
      </c>
      <c r="F89" s="362" t="e">
        <f t="shared" si="18"/>
        <v>#DIV/0!</v>
      </c>
      <c r="G89" s="362" t="e">
        <f t="shared" si="19"/>
        <v>#DIV/0!</v>
      </c>
    </row>
    <row r="90" spans="1:7" ht="15">
      <c r="A90" s="75">
        <v>66</v>
      </c>
      <c r="B90" s="217" t="s">
        <v>40</v>
      </c>
      <c r="C90" s="76">
        <f>SUM(C91)</f>
        <v>16230</v>
      </c>
      <c r="D90" s="76">
        <f aca="true" t="shared" si="29" ref="D90:E90">SUM(D91)</f>
        <v>42000</v>
      </c>
      <c r="E90" s="76">
        <f t="shared" si="29"/>
        <v>22246</v>
      </c>
      <c r="F90" s="362">
        <f t="shared" si="18"/>
        <v>137.0671595810228</v>
      </c>
      <c r="G90" s="362">
        <f t="shared" si="19"/>
        <v>52.96666666666666</v>
      </c>
    </row>
    <row r="91" spans="1:7" ht="15">
      <c r="A91" s="37">
        <v>661</v>
      </c>
      <c r="B91" s="34" t="s">
        <v>56</v>
      </c>
      <c r="C91" s="39">
        <f>SUM(C92:C93)</f>
        <v>16230</v>
      </c>
      <c r="D91" s="39">
        <f aca="true" t="shared" si="30" ref="D91:E91">SUM(D92:D93)</f>
        <v>42000</v>
      </c>
      <c r="E91" s="39">
        <f t="shared" si="30"/>
        <v>22246</v>
      </c>
      <c r="F91" s="362">
        <f t="shared" si="18"/>
        <v>137.0671595810228</v>
      </c>
      <c r="G91" s="362">
        <f t="shared" si="19"/>
        <v>52.96666666666666</v>
      </c>
    </row>
    <row r="92" spans="1:7" ht="15">
      <c r="A92" s="24">
        <v>66151</v>
      </c>
      <c r="B92" s="12" t="s">
        <v>679</v>
      </c>
      <c r="C92" s="21">
        <v>795</v>
      </c>
      <c r="D92" s="21">
        <v>2000</v>
      </c>
      <c r="E92" s="21">
        <v>796</v>
      </c>
      <c r="F92" s="362">
        <f t="shared" si="18"/>
        <v>100.12578616352201</v>
      </c>
      <c r="G92" s="362">
        <f t="shared" si="19"/>
        <v>39.800000000000004</v>
      </c>
    </row>
    <row r="93" spans="1:7" ht="15">
      <c r="A93" s="24">
        <v>66151</v>
      </c>
      <c r="B93" s="324" t="s">
        <v>474</v>
      </c>
      <c r="C93" s="83">
        <v>15435</v>
      </c>
      <c r="D93" s="21">
        <v>40000</v>
      </c>
      <c r="E93" s="21">
        <v>21450</v>
      </c>
      <c r="F93" s="362">
        <f t="shared" si="18"/>
        <v>138.96987366375123</v>
      </c>
      <c r="G93" s="362">
        <f t="shared" si="19"/>
        <v>53.625</v>
      </c>
    </row>
    <row r="94" spans="1:7" ht="15">
      <c r="A94" s="75">
        <v>68</v>
      </c>
      <c r="B94" s="217" t="s">
        <v>475</v>
      </c>
      <c r="C94" s="76">
        <f>SUM(C95)</f>
        <v>0</v>
      </c>
      <c r="D94" s="76">
        <f aca="true" t="shared" si="31" ref="D94:E95">SUM(D95)</f>
        <v>0</v>
      </c>
      <c r="E94" s="76">
        <f t="shared" si="31"/>
        <v>0</v>
      </c>
      <c r="F94" s="362" t="e">
        <f t="shared" si="18"/>
        <v>#DIV/0!</v>
      </c>
      <c r="G94" s="362" t="e">
        <f t="shared" si="19"/>
        <v>#DIV/0!</v>
      </c>
    </row>
    <row r="95" spans="1:7" ht="15">
      <c r="A95" s="37">
        <v>683</v>
      </c>
      <c r="B95" s="34" t="s">
        <v>476</v>
      </c>
      <c r="C95" s="39">
        <v>0</v>
      </c>
      <c r="D95" s="39">
        <f t="shared" si="31"/>
        <v>0</v>
      </c>
      <c r="E95" s="39">
        <f t="shared" si="31"/>
        <v>0</v>
      </c>
      <c r="F95" s="362" t="e">
        <f t="shared" si="18"/>
        <v>#DIV/0!</v>
      </c>
      <c r="G95" s="362" t="e">
        <f t="shared" si="19"/>
        <v>#DIV/0!</v>
      </c>
    </row>
    <row r="96" spans="1:7" ht="15">
      <c r="A96" s="24">
        <v>6831</v>
      </c>
      <c r="B96" s="12" t="s">
        <v>477</v>
      </c>
      <c r="C96" s="21">
        <v>0</v>
      </c>
      <c r="D96" s="21">
        <v>0</v>
      </c>
      <c r="E96" s="21">
        <v>0</v>
      </c>
      <c r="F96" s="362" t="e">
        <f t="shared" si="18"/>
        <v>#DIV/0!</v>
      </c>
      <c r="G96" s="362" t="e">
        <f t="shared" si="19"/>
        <v>#DIV/0!</v>
      </c>
    </row>
    <row r="97" spans="1:7" ht="15">
      <c r="A97" s="62">
        <v>7</v>
      </c>
      <c r="B97" s="220" t="s">
        <v>57</v>
      </c>
      <c r="C97" s="63">
        <f>SUM(C98+C101)</f>
        <v>14436.07</v>
      </c>
      <c r="D97" s="63">
        <f aca="true" t="shared" si="32" ref="D97:E97">SUM(D98+D101)</f>
        <v>141100</v>
      </c>
      <c r="E97" s="63">
        <f t="shared" si="32"/>
        <v>38815</v>
      </c>
      <c r="F97" s="362">
        <f t="shared" si="18"/>
        <v>268.8751162885744</v>
      </c>
      <c r="G97" s="362">
        <f t="shared" si="19"/>
        <v>27.508858965272857</v>
      </c>
    </row>
    <row r="98" spans="1:7" ht="19.5" customHeight="1">
      <c r="A98" s="70">
        <v>71</v>
      </c>
      <c r="B98" s="217" t="s">
        <v>58</v>
      </c>
      <c r="C98" s="72">
        <f>SUM(C99)</f>
        <v>14436.07</v>
      </c>
      <c r="D98" s="72">
        <f aca="true" t="shared" si="33" ref="C98:E102">SUM(D99)</f>
        <v>141100</v>
      </c>
      <c r="E98" s="72">
        <f t="shared" si="33"/>
        <v>38815</v>
      </c>
      <c r="F98" s="362">
        <f t="shared" si="18"/>
        <v>268.8751162885744</v>
      </c>
      <c r="G98" s="362">
        <f t="shared" si="19"/>
        <v>27.508858965272857</v>
      </c>
    </row>
    <row r="99" spans="1:7" ht="24.75">
      <c r="A99" s="33">
        <v>711</v>
      </c>
      <c r="B99" s="36" t="s">
        <v>59</v>
      </c>
      <c r="C99" s="35">
        <f>SUM(C100)</f>
        <v>14436.07</v>
      </c>
      <c r="D99" s="35">
        <f t="shared" si="33"/>
        <v>141100</v>
      </c>
      <c r="E99" s="35">
        <f t="shared" si="33"/>
        <v>38815</v>
      </c>
      <c r="F99" s="362">
        <f t="shared" si="18"/>
        <v>268.8751162885744</v>
      </c>
      <c r="G99" s="362">
        <f t="shared" si="19"/>
        <v>27.508858965272857</v>
      </c>
    </row>
    <row r="100" spans="1:7" ht="24" customHeight="1">
      <c r="A100" s="24">
        <v>7111</v>
      </c>
      <c r="B100" s="12" t="s">
        <v>60</v>
      </c>
      <c r="C100" s="21">
        <v>14436.07</v>
      </c>
      <c r="D100" s="21">
        <v>141100</v>
      </c>
      <c r="E100" s="21">
        <v>38815</v>
      </c>
      <c r="F100" s="362">
        <f t="shared" si="18"/>
        <v>268.8751162885744</v>
      </c>
      <c r="G100" s="362">
        <f t="shared" si="19"/>
        <v>27.508858965272857</v>
      </c>
    </row>
    <row r="101" spans="1:7" ht="15">
      <c r="A101" s="70">
        <v>72</v>
      </c>
      <c r="B101" s="217" t="s">
        <v>558</v>
      </c>
      <c r="C101" s="72">
        <f>SUM(C102)</f>
        <v>0</v>
      </c>
      <c r="D101" s="72">
        <f t="shared" si="33"/>
        <v>0</v>
      </c>
      <c r="E101" s="72">
        <f t="shared" si="33"/>
        <v>0</v>
      </c>
      <c r="F101" s="362" t="e">
        <f t="shared" si="18"/>
        <v>#DIV/0!</v>
      </c>
      <c r="G101" s="362" t="e">
        <f t="shared" si="19"/>
        <v>#DIV/0!</v>
      </c>
    </row>
    <row r="102" spans="1:7" ht="15">
      <c r="A102" s="33">
        <v>723</v>
      </c>
      <c r="B102" s="36" t="s">
        <v>559</v>
      </c>
      <c r="C102" s="35">
        <f t="shared" si="33"/>
        <v>0</v>
      </c>
      <c r="D102" s="35">
        <f t="shared" si="33"/>
        <v>0</v>
      </c>
      <c r="E102" s="35">
        <f t="shared" si="33"/>
        <v>0</v>
      </c>
      <c r="F102" s="362" t="e">
        <f t="shared" si="18"/>
        <v>#DIV/0!</v>
      </c>
      <c r="G102" s="362" t="e">
        <f t="shared" si="19"/>
        <v>#DIV/0!</v>
      </c>
    </row>
    <row r="103" spans="1:7" ht="15">
      <c r="A103" s="24">
        <v>7231</v>
      </c>
      <c r="B103" s="12" t="s">
        <v>560</v>
      </c>
      <c r="C103" s="21">
        <v>0</v>
      </c>
      <c r="D103" s="21">
        <v>0</v>
      </c>
      <c r="E103" s="21">
        <v>0</v>
      </c>
      <c r="F103" s="362" t="e">
        <f t="shared" si="18"/>
        <v>#DIV/0!</v>
      </c>
      <c r="G103" s="362" t="e">
        <f t="shared" si="19"/>
        <v>#DIV/0!</v>
      </c>
    </row>
    <row r="104" spans="1:7" ht="15">
      <c r="A104" s="62">
        <v>8</v>
      </c>
      <c r="B104" s="220" t="s">
        <v>61</v>
      </c>
      <c r="C104" s="63">
        <f>SUM(C105)</f>
        <v>0</v>
      </c>
      <c r="D104" s="63">
        <f aca="true" t="shared" si="34" ref="D104:E106">SUM(D105)</f>
        <v>0</v>
      </c>
      <c r="E104" s="63">
        <f t="shared" si="34"/>
        <v>0</v>
      </c>
      <c r="F104" s="362" t="e">
        <f t="shared" si="18"/>
        <v>#DIV/0!</v>
      </c>
      <c r="G104" s="362" t="e">
        <f t="shared" si="19"/>
        <v>#DIV/0!</v>
      </c>
    </row>
    <row r="105" spans="1:7" ht="17.25" customHeight="1">
      <c r="A105" s="70">
        <v>84</v>
      </c>
      <c r="B105" s="217" t="s">
        <v>62</v>
      </c>
      <c r="C105" s="72">
        <f>SUM(C106)</f>
        <v>0</v>
      </c>
      <c r="D105" s="72">
        <f t="shared" si="34"/>
        <v>0</v>
      </c>
      <c r="E105" s="72">
        <f t="shared" si="34"/>
        <v>0</v>
      </c>
      <c r="F105" s="362" t="e">
        <f t="shared" si="18"/>
        <v>#DIV/0!</v>
      </c>
      <c r="G105" s="362" t="e">
        <f t="shared" si="19"/>
        <v>#DIV/0!</v>
      </c>
    </row>
    <row r="106" spans="1:7" ht="15">
      <c r="A106" s="33">
        <v>844</v>
      </c>
      <c r="B106" s="36" t="s">
        <v>63</v>
      </c>
      <c r="C106" s="35">
        <f>SUM(C107)</f>
        <v>0</v>
      </c>
      <c r="D106" s="35">
        <f t="shared" si="34"/>
        <v>0</v>
      </c>
      <c r="E106" s="35">
        <f t="shared" si="34"/>
        <v>0</v>
      </c>
      <c r="F106" s="362" t="e">
        <f t="shared" si="18"/>
        <v>#DIV/0!</v>
      </c>
      <c r="G106" s="362" t="e">
        <f t="shared" si="19"/>
        <v>#DIV/0!</v>
      </c>
    </row>
    <row r="107" spans="1:7" ht="26.25" customHeight="1">
      <c r="A107" s="24">
        <v>8443</v>
      </c>
      <c r="B107" s="205" t="s">
        <v>64</v>
      </c>
      <c r="C107" s="21">
        <v>0</v>
      </c>
      <c r="D107" s="21">
        <v>0</v>
      </c>
      <c r="E107" s="21">
        <v>0</v>
      </c>
      <c r="F107" s="362" t="e">
        <f t="shared" si="18"/>
        <v>#DIV/0!</v>
      </c>
      <c r="G107" s="362" t="e">
        <f t="shared" si="19"/>
        <v>#DIV/0!</v>
      </c>
    </row>
    <row r="108" spans="1:7" ht="26.25" customHeight="1" thickBot="1">
      <c r="A108" s="5"/>
      <c r="B108" s="3"/>
      <c r="C108" s="4"/>
      <c r="D108" s="4"/>
      <c r="E108" s="4"/>
      <c r="F108" s="363"/>
      <c r="G108" s="363"/>
    </row>
    <row r="109" spans="1:7" ht="23.25" thickBot="1">
      <c r="A109" s="28"/>
      <c r="B109" s="107" t="s">
        <v>65</v>
      </c>
      <c r="C109" s="112"/>
      <c r="D109" s="43"/>
      <c r="E109" s="43"/>
      <c r="F109" s="371"/>
      <c r="G109" s="371"/>
    </row>
    <row r="110" spans="1:7" ht="19.5" thickBot="1">
      <c r="A110" s="44"/>
      <c r="B110" s="109" t="s">
        <v>66</v>
      </c>
      <c r="C110" s="111">
        <f>SUM(C113+C224+C262)</f>
        <v>1261184.1400000001</v>
      </c>
      <c r="D110" s="111">
        <f>SUM(D113+D224+D262+D267)</f>
        <v>6984050</v>
      </c>
      <c r="E110" s="111">
        <f>SUM(E113+E224+E262)</f>
        <v>2043706</v>
      </c>
      <c r="F110" s="358">
        <f>E110/C110*100</f>
        <v>162.0465985244629</v>
      </c>
      <c r="G110" s="359">
        <f>E110/D110*100</f>
        <v>29.26247664320845</v>
      </c>
    </row>
    <row r="111" spans="1:7" ht="15.75" thickBot="1">
      <c r="A111" s="2"/>
      <c r="B111" s="1"/>
      <c r="C111" s="84"/>
      <c r="D111" s="1"/>
      <c r="E111" s="1"/>
      <c r="F111" s="360"/>
      <c r="G111" s="360"/>
    </row>
    <row r="112" spans="1:7" ht="72.75" thickBot="1">
      <c r="A112" s="26" t="s">
        <v>20</v>
      </c>
      <c r="B112" s="25" t="s">
        <v>67</v>
      </c>
      <c r="C112" s="203" t="s">
        <v>698</v>
      </c>
      <c r="D112" s="203" t="s">
        <v>700</v>
      </c>
      <c r="E112" s="93" t="s">
        <v>699</v>
      </c>
      <c r="F112" s="361" t="s">
        <v>701</v>
      </c>
      <c r="G112" s="361" t="s">
        <v>702</v>
      </c>
    </row>
    <row r="113" spans="1:11" ht="15.75" thickTop="1">
      <c r="A113" s="31">
        <v>3</v>
      </c>
      <c r="B113" s="216" t="s">
        <v>68</v>
      </c>
      <c r="C113" s="32">
        <f>SUM(C114+C129+C174+C182+C185+C189+C196)</f>
        <v>806525.9</v>
      </c>
      <c r="D113" s="32">
        <f>SUM(D114+D129+D174+D182+D185+D189+D196)</f>
        <v>2350050</v>
      </c>
      <c r="E113" s="32">
        <f>SUM(E114+E129+E174+E182+E185+E189+E196)</f>
        <v>935622</v>
      </c>
      <c r="F113" s="362">
        <f aca="true" t="shared" si="35" ref="F113:F145">E113/C113*100</f>
        <v>116.00644195059328</v>
      </c>
      <c r="G113" s="362">
        <f aca="true" t="shared" si="36" ref="G113:G145">E113/D113*100</f>
        <v>39.81285504563733</v>
      </c>
      <c r="K113" s="325"/>
    </row>
    <row r="114" spans="1:11" ht="15">
      <c r="A114" s="70">
        <v>31</v>
      </c>
      <c r="B114" s="217" t="s">
        <v>69</v>
      </c>
      <c r="C114" s="72">
        <f>SUM(C115+C121+C124)</f>
        <v>279626.03</v>
      </c>
      <c r="D114" s="72">
        <f aca="true" t="shared" si="37" ref="D114:E114">SUM(D115+D121+D124)</f>
        <v>966750</v>
      </c>
      <c r="E114" s="72">
        <f t="shared" si="37"/>
        <v>328212</v>
      </c>
      <c r="F114" s="362">
        <f t="shared" si="35"/>
        <v>117.37533876942715</v>
      </c>
      <c r="G114" s="362">
        <f t="shared" si="36"/>
        <v>33.9500387897595</v>
      </c>
      <c r="K114" s="431"/>
    </row>
    <row r="115" spans="1:7" ht="15">
      <c r="A115" s="78">
        <v>311</v>
      </c>
      <c r="B115" s="79" t="s">
        <v>70</v>
      </c>
      <c r="C115" s="80">
        <f>SUM(C116:C120)</f>
        <v>238154.47</v>
      </c>
      <c r="D115" s="80">
        <f aca="true" t="shared" si="38" ref="D115:E115">SUM(D116:D120)</f>
        <v>808900</v>
      </c>
      <c r="E115" s="80">
        <f t="shared" si="38"/>
        <v>275352</v>
      </c>
      <c r="F115" s="362">
        <f t="shared" si="35"/>
        <v>115.61907697974345</v>
      </c>
      <c r="G115" s="362">
        <f t="shared" si="36"/>
        <v>34.040301644208185</v>
      </c>
    </row>
    <row r="116" spans="1:7" ht="15">
      <c r="A116" s="11">
        <v>3111</v>
      </c>
      <c r="B116" s="15" t="s">
        <v>636</v>
      </c>
      <c r="C116" s="313">
        <v>194547.53</v>
      </c>
      <c r="D116" s="13">
        <v>513500</v>
      </c>
      <c r="E116" s="13">
        <v>241275</v>
      </c>
      <c r="F116" s="362">
        <f t="shared" si="35"/>
        <v>124.01853675551678</v>
      </c>
      <c r="G116" s="362">
        <f t="shared" si="36"/>
        <v>46.98636806231743</v>
      </c>
    </row>
    <row r="117" spans="1:7" ht="15">
      <c r="A117" s="11">
        <v>3111101</v>
      </c>
      <c r="B117" s="15" t="s">
        <v>637</v>
      </c>
      <c r="C117" s="313">
        <v>34076.41</v>
      </c>
      <c r="D117" s="13">
        <v>68150</v>
      </c>
      <c r="E117" s="13">
        <v>34077</v>
      </c>
      <c r="F117" s="362">
        <f t="shared" si="35"/>
        <v>100.00173140304392</v>
      </c>
      <c r="G117" s="362">
        <f t="shared" si="36"/>
        <v>50.00293470286133</v>
      </c>
    </row>
    <row r="118" spans="1:7" ht="15">
      <c r="A118" s="11">
        <v>3111104</v>
      </c>
      <c r="B118" s="15" t="s">
        <v>638</v>
      </c>
      <c r="C118" s="313">
        <v>9530.53</v>
      </c>
      <c r="D118" s="13">
        <v>186350</v>
      </c>
      <c r="E118" s="13">
        <v>0</v>
      </c>
      <c r="F118" s="362">
        <f t="shared" si="35"/>
        <v>0</v>
      </c>
      <c r="G118" s="362">
        <f t="shared" si="36"/>
        <v>0</v>
      </c>
    </row>
    <row r="119" spans="1:7" ht="15">
      <c r="A119" s="11">
        <v>3111105</v>
      </c>
      <c r="B119" s="15" t="s">
        <v>639</v>
      </c>
      <c r="C119" s="313">
        <v>0</v>
      </c>
      <c r="D119" s="13">
        <v>0</v>
      </c>
      <c r="E119" s="13">
        <v>0</v>
      </c>
      <c r="F119" s="362" t="e">
        <f t="shared" si="35"/>
        <v>#DIV/0!</v>
      </c>
      <c r="G119" s="362" t="e">
        <f t="shared" si="36"/>
        <v>#DIV/0!</v>
      </c>
    </row>
    <row r="120" spans="1:7" ht="15">
      <c r="A120" s="11">
        <v>3111106</v>
      </c>
      <c r="B120" s="15" t="s">
        <v>710</v>
      </c>
      <c r="C120" s="313">
        <v>0</v>
      </c>
      <c r="D120" s="13">
        <v>40900</v>
      </c>
      <c r="E120" s="13">
        <v>0</v>
      </c>
      <c r="F120" s="362" t="e">
        <f t="shared" si="35"/>
        <v>#DIV/0!</v>
      </c>
      <c r="G120" s="362">
        <f t="shared" si="36"/>
        <v>0</v>
      </c>
    </row>
    <row r="121" spans="1:7" ht="15">
      <c r="A121" s="33">
        <v>312</v>
      </c>
      <c r="B121" s="34" t="s">
        <v>71</v>
      </c>
      <c r="C121" s="35">
        <f>SUM(C122:C123)</f>
        <v>509</v>
      </c>
      <c r="D121" s="35">
        <f>SUM(D122:D123)</f>
        <v>18600</v>
      </c>
      <c r="E121" s="35">
        <f>SUM(E122:E123)</f>
        <v>5500</v>
      </c>
      <c r="F121" s="362">
        <f t="shared" si="35"/>
        <v>1080.5500982318272</v>
      </c>
      <c r="G121" s="362">
        <f t="shared" si="36"/>
        <v>29.56989247311828</v>
      </c>
    </row>
    <row r="122" spans="1:7" ht="15">
      <c r="A122" s="11">
        <v>3121</v>
      </c>
      <c r="B122" s="12" t="s">
        <v>71</v>
      </c>
      <c r="C122" s="13">
        <v>509</v>
      </c>
      <c r="D122" s="13">
        <v>15700</v>
      </c>
      <c r="E122" s="13">
        <v>5000</v>
      </c>
      <c r="F122" s="362">
        <f t="shared" si="35"/>
        <v>982.318271119843</v>
      </c>
      <c r="G122" s="362">
        <f t="shared" si="36"/>
        <v>31.84713375796178</v>
      </c>
    </row>
    <row r="123" spans="1:7" ht="15">
      <c r="A123" s="11">
        <v>3121</v>
      </c>
      <c r="B123" s="12" t="s">
        <v>640</v>
      </c>
      <c r="C123" s="13">
        <v>0</v>
      </c>
      <c r="D123" s="13">
        <v>2900</v>
      </c>
      <c r="E123" s="13">
        <v>500</v>
      </c>
      <c r="F123" s="362" t="e">
        <f t="shared" si="35"/>
        <v>#DIV/0!</v>
      </c>
      <c r="G123" s="362">
        <f t="shared" si="36"/>
        <v>17.24137931034483</v>
      </c>
    </row>
    <row r="124" spans="1:7" ht="15">
      <c r="A124" s="33">
        <v>313</v>
      </c>
      <c r="B124" s="34" t="s">
        <v>72</v>
      </c>
      <c r="C124" s="35">
        <f>SUM(C125:C128)</f>
        <v>40962.56</v>
      </c>
      <c r="D124" s="35">
        <f>SUM(D125:D128)</f>
        <v>139250</v>
      </c>
      <c r="E124" s="35">
        <f>SUM(E125:E128)</f>
        <v>47360</v>
      </c>
      <c r="F124" s="362">
        <f t="shared" si="35"/>
        <v>115.61777388913193</v>
      </c>
      <c r="G124" s="362">
        <f t="shared" si="36"/>
        <v>34.010771992818675</v>
      </c>
    </row>
    <row r="125" spans="1:7" ht="15">
      <c r="A125" s="11">
        <v>313</v>
      </c>
      <c r="B125" s="12" t="s">
        <v>641</v>
      </c>
      <c r="C125" s="313">
        <v>33462.24</v>
      </c>
      <c r="D125" s="13">
        <v>88300</v>
      </c>
      <c r="E125" s="13">
        <v>41500</v>
      </c>
      <c r="F125" s="362">
        <f t="shared" si="35"/>
        <v>124.02038835415681</v>
      </c>
      <c r="G125" s="362">
        <f t="shared" si="36"/>
        <v>46.998867497168746</v>
      </c>
    </row>
    <row r="126" spans="1:7" ht="15">
      <c r="A126" s="11">
        <v>313</v>
      </c>
      <c r="B126" s="12" t="s">
        <v>642</v>
      </c>
      <c r="C126" s="313">
        <v>5861.16</v>
      </c>
      <c r="D126" s="13">
        <v>11750</v>
      </c>
      <c r="E126" s="13">
        <v>5860</v>
      </c>
      <c r="F126" s="362">
        <f t="shared" si="35"/>
        <v>99.98020869588954</v>
      </c>
      <c r="G126" s="362">
        <f t="shared" si="36"/>
        <v>49.87234042553192</v>
      </c>
    </row>
    <row r="127" spans="1:7" ht="15">
      <c r="A127" s="11">
        <v>313</v>
      </c>
      <c r="B127" s="12" t="s">
        <v>643</v>
      </c>
      <c r="C127" s="313">
        <v>1639.16</v>
      </c>
      <c r="D127" s="13">
        <v>32100</v>
      </c>
      <c r="E127" s="13">
        <v>0</v>
      </c>
      <c r="F127" s="362">
        <f t="shared" si="35"/>
        <v>0</v>
      </c>
      <c r="G127" s="362">
        <f t="shared" si="36"/>
        <v>0</v>
      </c>
    </row>
    <row r="128" spans="1:7" ht="15">
      <c r="A128" s="11">
        <v>313</v>
      </c>
      <c r="B128" s="12" t="s">
        <v>711</v>
      </c>
      <c r="C128" s="313">
        <v>0</v>
      </c>
      <c r="D128" s="13">
        <v>7100</v>
      </c>
      <c r="E128" s="13">
        <v>0</v>
      </c>
      <c r="F128" s="362" t="e">
        <f t="shared" si="35"/>
        <v>#DIV/0!</v>
      </c>
      <c r="G128" s="362">
        <f t="shared" si="36"/>
        <v>0</v>
      </c>
    </row>
    <row r="129" spans="1:7" ht="15">
      <c r="A129" s="70">
        <v>32</v>
      </c>
      <c r="B129" s="217" t="s">
        <v>73</v>
      </c>
      <c r="C129" s="72">
        <f>SUM(C130+C136+C144+C157+C159)</f>
        <v>382209.95999999996</v>
      </c>
      <c r="D129" s="72">
        <f aca="true" t="shared" si="39" ref="D129:E129">SUM(D130+D136+D144+D157+D159)</f>
        <v>813200</v>
      </c>
      <c r="E129" s="72">
        <f t="shared" si="39"/>
        <v>349192</v>
      </c>
      <c r="F129" s="362">
        <f t="shared" si="35"/>
        <v>91.36130309110732</v>
      </c>
      <c r="G129" s="362">
        <f t="shared" si="36"/>
        <v>42.940482046237086</v>
      </c>
    </row>
    <row r="130" spans="1:7" ht="15">
      <c r="A130" s="33">
        <v>321</v>
      </c>
      <c r="B130" s="34" t="s">
        <v>74</v>
      </c>
      <c r="C130" s="35">
        <f>SUM(C131:C135)</f>
        <v>4552</v>
      </c>
      <c r="D130" s="35">
        <f>SUM(D131:D135)</f>
        <v>15900</v>
      </c>
      <c r="E130" s="35">
        <f>SUM(E131:E135)</f>
        <v>3060</v>
      </c>
      <c r="F130" s="362">
        <f t="shared" si="35"/>
        <v>67.22319859402461</v>
      </c>
      <c r="G130" s="362">
        <f t="shared" si="36"/>
        <v>19.245283018867926</v>
      </c>
    </row>
    <row r="131" spans="1:7" ht="15">
      <c r="A131" s="11">
        <v>3211</v>
      </c>
      <c r="B131" s="12" t="s">
        <v>75</v>
      </c>
      <c r="C131" s="313">
        <v>1795</v>
      </c>
      <c r="D131" s="13">
        <v>8000</v>
      </c>
      <c r="E131" s="13">
        <v>2160</v>
      </c>
      <c r="F131" s="362">
        <f t="shared" si="35"/>
        <v>120.33426183844011</v>
      </c>
      <c r="G131" s="362">
        <f t="shared" si="36"/>
        <v>27</v>
      </c>
    </row>
    <row r="132" spans="1:7" ht="15">
      <c r="A132" s="11">
        <v>3211</v>
      </c>
      <c r="B132" s="12" t="s">
        <v>644</v>
      </c>
      <c r="C132" s="313">
        <v>797</v>
      </c>
      <c r="D132" s="13">
        <v>1900</v>
      </c>
      <c r="E132" s="13">
        <v>0</v>
      </c>
      <c r="F132" s="362">
        <f t="shared" si="35"/>
        <v>0</v>
      </c>
      <c r="G132" s="362">
        <f t="shared" si="36"/>
        <v>0</v>
      </c>
    </row>
    <row r="133" spans="1:7" ht="15">
      <c r="A133" s="11">
        <v>3212</v>
      </c>
      <c r="B133" s="12" t="s">
        <v>76</v>
      </c>
      <c r="C133" s="313">
        <v>0</v>
      </c>
      <c r="D133" s="13">
        <v>0</v>
      </c>
      <c r="E133" s="13">
        <v>0</v>
      </c>
      <c r="F133" s="362" t="e">
        <f t="shared" si="35"/>
        <v>#DIV/0!</v>
      </c>
      <c r="G133" s="362" t="e">
        <f t="shared" si="36"/>
        <v>#DIV/0!</v>
      </c>
    </row>
    <row r="134" spans="1:7" ht="15">
      <c r="A134" s="11">
        <v>3213</v>
      </c>
      <c r="B134" s="12" t="s">
        <v>77</v>
      </c>
      <c r="C134" s="313">
        <v>1960</v>
      </c>
      <c r="D134" s="13">
        <v>5000</v>
      </c>
      <c r="E134" s="13">
        <v>900</v>
      </c>
      <c r="F134" s="362">
        <f t="shared" si="35"/>
        <v>45.91836734693878</v>
      </c>
      <c r="G134" s="362">
        <f t="shared" si="36"/>
        <v>18</v>
      </c>
    </row>
    <row r="135" spans="1:7" ht="15">
      <c r="A135" s="11">
        <v>3213</v>
      </c>
      <c r="B135" s="12" t="s">
        <v>645</v>
      </c>
      <c r="C135" s="313">
        <v>0</v>
      </c>
      <c r="D135" s="13">
        <v>1000</v>
      </c>
      <c r="E135" s="13">
        <v>0</v>
      </c>
      <c r="F135" s="362" t="e">
        <f t="shared" si="35"/>
        <v>#DIV/0!</v>
      </c>
      <c r="G135" s="362">
        <f t="shared" si="36"/>
        <v>0</v>
      </c>
    </row>
    <row r="136" spans="1:7" ht="15">
      <c r="A136" s="33">
        <v>322</v>
      </c>
      <c r="B136" s="34" t="s">
        <v>78</v>
      </c>
      <c r="C136" s="35">
        <f>SUM(C137:C143)</f>
        <v>141849.13999999998</v>
      </c>
      <c r="D136" s="35">
        <f>SUM(D137:D143)</f>
        <v>317100</v>
      </c>
      <c r="E136" s="35">
        <f>SUM(E137:E143)</f>
        <v>160842</v>
      </c>
      <c r="F136" s="362">
        <f t="shared" si="35"/>
        <v>113.38947842757455</v>
      </c>
      <c r="G136" s="362">
        <f t="shared" si="36"/>
        <v>50.722800378429525</v>
      </c>
    </row>
    <row r="137" spans="1:7" ht="15">
      <c r="A137" s="11">
        <v>3221</v>
      </c>
      <c r="B137" s="12" t="s">
        <v>79</v>
      </c>
      <c r="C137" s="313">
        <v>2986.93</v>
      </c>
      <c r="D137" s="13">
        <v>10000</v>
      </c>
      <c r="E137" s="13">
        <v>4262</v>
      </c>
      <c r="F137" s="362">
        <f t="shared" si="35"/>
        <v>142.6883120796269</v>
      </c>
      <c r="G137" s="362">
        <f t="shared" si="36"/>
        <v>42.620000000000005</v>
      </c>
    </row>
    <row r="138" spans="1:7" ht="15">
      <c r="A138" s="11">
        <v>3221</v>
      </c>
      <c r="B138" s="12" t="s">
        <v>646</v>
      </c>
      <c r="C138" s="313">
        <v>375.6</v>
      </c>
      <c r="D138" s="13">
        <v>1000</v>
      </c>
      <c r="E138" s="13">
        <v>206</v>
      </c>
      <c r="F138" s="362">
        <f t="shared" si="35"/>
        <v>54.84558040468583</v>
      </c>
      <c r="G138" s="362">
        <f t="shared" si="36"/>
        <v>20.599999999999998</v>
      </c>
    </row>
    <row r="139" spans="1:7" ht="15">
      <c r="A139" s="11">
        <v>3223</v>
      </c>
      <c r="B139" s="12" t="s">
        <v>80</v>
      </c>
      <c r="C139" s="313">
        <v>109135.92</v>
      </c>
      <c r="D139" s="13">
        <v>226000</v>
      </c>
      <c r="E139" s="13">
        <v>112666</v>
      </c>
      <c r="F139" s="362">
        <f t="shared" si="35"/>
        <v>103.23457208222555</v>
      </c>
      <c r="G139" s="362">
        <f t="shared" si="36"/>
        <v>49.852212389380526</v>
      </c>
    </row>
    <row r="140" spans="1:7" ht="15">
      <c r="A140" s="11">
        <v>3223</v>
      </c>
      <c r="B140" s="12" t="s">
        <v>647</v>
      </c>
      <c r="C140" s="313">
        <v>1183.76</v>
      </c>
      <c r="D140" s="13">
        <v>2100</v>
      </c>
      <c r="E140" s="13">
        <v>1179</v>
      </c>
      <c r="F140" s="362">
        <f t="shared" si="35"/>
        <v>99.59789146448604</v>
      </c>
      <c r="G140" s="362">
        <f t="shared" si="36"/>
        <v>56.14285714285714</v>
      </c>
    </row>
    <row r="141" spans="1:7" ht="15">
      <c r="A141" s="11">
        <v>3224</v>
      </c>
      <c r="B141" s="12" t="s">
        <v>81</v>
      </c>
      <c r="C141" s="313">
        <v>23301.68</v>
      </c>
      <c r="D141" s="13">
        <v>67000</v>
      </c>
      <c r="E141" s="13">
        <v>31655</v>
      </c>
      <c r="F141" s="362">
        <f t="shared" si="35"/>
        <v>135.84857400839766</v>
      </c>
      <c r="G141" s="362">
        <f t="shared" si="36"/>
        <v>47.24626865671642</v>
      </c>
    </row>
    <row r="142" spans="1:7" ht="15">
      <c r="A142" s="11">
        <v>3225</v>
      </c>
      <c r="B142" s="12" t="s">
        <v>82</v>
      </c>
      <c r="C142" s="313">
        <v>4865.25</v>
      </c>
      <c r="D142" s="13">
        <v>10000</v>
      </c>
      <c r="E142" s="13">
        <v>10874</v>
      </c>
      <c r="F142" s="362">
        <f t="shared" si="35"/>
        <v>223.50341709059146</v>
      </c>
      <c r="G142" s="362">
        <f t="shared" si="36"/>
        <v>108.74</v>
      </c>
    </row>
    <row r="143" spans="1:7" ht="15">
      <c r="A143" s="11">
        <v>3225</v>
      </c>
      <c r="B143" s="12" t="s">
        <v>648</v>
      </c>
      <c r="C143" s="313">
        <v>0</v>
      </c>
      <c r="D143" s="13">
        <v>1000</v>
      </c>
      <c r="E143" s="13">
        <v>0</v>
      </c>
      <c r="F143" s="362" t="e">
        <f t="shared" si="35"/>
        <v>#DIV/0!</v>
      </c>
      <c r="G143" s="362">
        <f t="shared" si="36"/>
        <v>0</v>
      </c>
    </row>
    <row r="144" spans="1:7" ht="15">
      <c r="A144" s="33">
        <v>323</v>
      </c>
      <c r="B144" s="34" t="s">
        <v>83</v>
      </c>
      <c r="C144" s="35">
        <f>SUM(C145:C156)</f>
        <v>113499.45000000001</v>
      </c>
      <c r="D144" s="35">
        <f>SUM(D145:D156)</f>
        <v>292300</v>
      </c>
      <c r="E144" s="35">
        <f>SUM(E145:E156)</f>
        <v>104463</v>
      </c>
      <c r="F144" s="362">
        <f t="shared" si="35"/>
        <v>92.03833146328022</v>
      </c>
      <c r="G144" s="362">
        <f t="shared" si="36"/>
        <v>35.73828258638385</v>
      </c>
    </row>
    <row r="145" spans="1:7" ht="15">
      <c r="A145" s="11">
        <v>3231</v>
      </c>
      <c r="B145" s="12" t="s">
        <v>84</v>
      </c>
      <c r="C145" s="13">
        <v>8163.09</v>
      </c>
      <c r="D145" s="13">
        <v>21000</v>
      </c>
      <c r="E145" s="13">
        <v>9076</v>
      </c>
      <c r="F145" s="362">
        <f t="shared" si="35"/>
        <v>111.18338766325007</v>
      </c>
      <c r="G145" s="362">
        <f t="shared" si="36"/>
        <v>43.219047619047615</v>
      </c>
    </row>
    <row r="146" spans="1:7" ht="15">
      <c r="A146" s="11">
        <v>3231</v>
      </c>
      <c r="B146" s="12" t="s">
        <v>649</v>
      </c>
      <c r="C146" s="13">
        <v>166.46</v>
      </c>
      <c r="D146" s="13">
        <v>500</v>
      </c>
      <c r="E146" s="13">
        <v>141</v>
      </c>
      <c r="F146" s="362">
        <f aca="true" t="shared" si="40" ref="F146:F177">E146/C146*100</f>
        <v>84.70503424246064</v>
      </c>
      <c r="G146" s="362">
        <f aca="true" t="shared" si="41" ref="G146:G177">E146/D146*100</f>
        <v>28.199999999999996</v>
      </c>
    </row>
    <row r="147" spans="1:7" ht="15">
      <c r="A147" s="11">
        <v>3232</v>
      </c>
      <c r="B147" s="12" t="s">
        <v>85</v>
      </c>
      <c r="C147" s="13">
        <v>73362.38</v>
      </c>
      <c r="D147" s="13">
        <v>170000</v>
      </c>
      <c r="E147" s="13">
        <v>51476</v>
      </c>
      <c r="F147" s="362">
        <f t="shared" si="40"/>
        <v>70.16675304154528</v>
      </c>
      <c r="G147" s="362">
        <f t="shared" si="41"/>
        <v>30.28</v>
      </c>
    </row>
    <row r="148" spans="1:7" ht="15">
      <c r="A148" s="11">
        <v>3232</v>
      </c>
      <c r="B148" s="12" t="s">
        <v>650</v>
      </c>
      <c r="C148" s="13">
        <v>0</v>
      </c>
      <c r="D148" s="13">
        <v>1000</v>
      </c>
      <c r="E148" s="13">
        <v>0</v>
      </c>
      <c r="F148" s="362" t="e">
        <f t="shared" si="40"/>
        <v>#DIV/0!</v>
      </c>
      <c r="G148" s="362">
        <f t="shared" si="41"/>
        <v>0</v>
      </c>
    </row>
    <row r="149" spans="1:7" ht="15">
      <c r="A149" s="11">
        <v>3233</v>
      </c>
      <c r="B149" s="12" t="s">
        <v>86</v>
      </c>
      <c r="C149" s="13">
        <v>750</v>
      </c>
      <c r="D149" s="13">
        <v>7000</v>
      </c>
      <c r="E149" s="13">
        <v>2644</v>
      </c>
      <c r="F149" s="362">
        <f t="shared" si="40"/>
        <v>352.5333333333333</v>
      </c>
      <c r="G149" s="362">
        <f t="shared" si="41"/>
        <v>37.77142857142857</v>
      </c>
    </row>
    <row r="150" spans="1:7" ht="15">
      <c r="A150" s="11">
        <v>3233</v>
      </c>
      <c r="B150" s="12" t="s">
        <v>651</v>
      </c>
      <c r="C150" s="13">
        <v>1070</v>
      </c>
      <c r="D150" s="13">
        <v>1300</v>
      </c>
      <c r="E150" s="13">
        <v>1265</v>
      </c>
      <c r="F150" s="362">
        <f t="shared" si="40"/>
        <v>118.22429906542055</v>
      </c>
      <c r="G150" s="362">
        <f t="shared" si="41"/>
        <v>97.3076923076923</v>
      </c>
    </row>
    <row r="151" spans="1:7" ht="15">
      <c r="A151" s="11">
        <v>3234</v>
      </c>
      <c r="B151" s="12" t="s">
        <v>87</v>
      </c>
      <c r="C151" s="13">
        <v>10482.59</v>
      </c>
      <c r="D151" s="13">
        <v>50000</v>
      </c>
      <c r="E151" s="13">
        <v>15666</v>
      </c>
      <c r="F151" s="362">
        <f t="shared" si="40"/>
        <v>149.44779868334066</v>
      </c>
      <c r="G151" s="362">
        <f t="shared" si="41"/>
        <v>31.331999999999997</v>
      </c>
    </row>
    <row r="152" spans="1:7" ht="15">
      <c r="A152" s="11">
        <v>3236</v>
      </c>
      <c r="B152" s="12" t="s">
        <v>88</v>
      </c>
      <c r="C152" s="13">
        <v>0</v>
      </c>
      <c r="D152" s="13">
        <v>500</v>
      </c>
      <c r="E152" s="13">
        <v>0</v>
      </c>
      <c r="F152" s="362" t="e">
        <f t="shared" si="40"/>
        <v>#DIV/0!</v>
      </c>
      <c r="G152" s="362">
        <f t="shared" si="41"/>
        <v>0</v>
      </c>
    </row>
    <row r="153" spans="1:7" ht="15">
      <c r="A153" s="11">
        <v>3237</v>
      </c>
      <c r="B153" s="12" t="s">
        <v>89</v>
      </c>
      <c r="C153" s="13">
        <v>9812.88</v>
      </c>
      <c r="D153" s="13">
        <v>15000</v>
      </c>
      <c r="E153" s="13">
        <v>0</v>
      </c>
      <c r="F153" s="362">
        <f t="shared" si="40"/>
        <v>0</v>
      </c>
      <c r="G153" s="362">
        <f t="shared" si="41"/>
        <v>0</v>
      </c>
    </row>
    <row r="154" spans="1:7" ht="15">
      <c r="A154" s="14">
        <v>3238</v>
      </c>
      <c r="B154" s="12" t="s">
        <v>90</v>
      </c>
      <c r="C154" s="13">
        <v>7350</v>
      </c>
      <c r="D154" s="13">
        <v>14000</v>
      </c>
      <c r="E154" s="13">
        <v>6750</v>
      </c>
      <c r="F154" s="362">
        <f t="shared" si="40"/>
        <v>91.83673469387756</v>
      </c>
      <c r="G154" s="362">
        <f t="shared" si="41"/>
        <v>48.214285714285715</v>
      </c>
    </row>
    <row r="155" spans="1:7" ht="24.75">
      <c r="A155" s="11">
        <v>3239</v>
      </c>
      <c r="B155" s="15" t="s">
        <v>91</v>
      </c>
      <c r="C155" s="13">
        <v>2342.05</v>
      </c>
      <c r="D155" s="13">
        <v>12000</v>
      </c>
      <c r="E155" s="13">
        <v>17445</v>
      </c>
      <c r="F155" s="362">
        <f t="shared" si="40"/>
        <v>744.8602719839457</v>
      </c>
      <c r="G155" s="362">
        <f t="shared" si="41"/>
        <v>145.375</v>
      </c>
    </row>
    <row r="156" spans="1:7" ht="24.75">
      <c r="A156" s="11">
        <v>3239</v>
      </c>
      <c r="B156" s="15" t="s">
        <v>674</v>
      </c>
      <c r="C156" s="13">
        <v>0</v>
      </c>
      <c r="D156" s="13">
        <v>0</v>
      </c>
      <c r="E156" s="13">
        <v>0</v>
      </c>
      <c r="F156" s="362" t="e">
        <f t="shared" si="40"/>
        <v>#DIV/0!</v>
      </c>
      <c r="G156" s="362" t="e">
        <f t="shared" si="41"/>
        <v>#DIV/0!</v>
      </c>
    </row>
    <row r="157" spans="1:7" ht="15">
      <c r="A157" s="33">
        <v>324</v>
      </c>
      <c r="B157" s="34" t="s">
        <v>596</v>
      </c>
      <c r="C157" s="35">
        <f>SUM(C158)</f>
        <v>0</v>
      </c>
      <c r="D157" s="35">
        <f aca="true" t="shared" si="42" ref="D157:E157">SUM(D158)</f>
        <v>0</v>
      </c>
      <c r="E157" s="35">
        <f t="shared" si="42"/>
        <v>0</v>
      </c>
      <c r="F157" s="362" t="e">
        <f t="shared" si="40"/>
        <v>#DIV/0!</v>
      </c>
      <c r="G157" s="362" t="e">
        <f t="shared" si="41"/>
        <v>#DIV/0!</v>
      </c>
    </row>
    <row r="158" spans="1:7" ht="15">
      <c r="A158" s="11">
        <v>32412</v>
      </c>
      <c r="B158" s="15" t="s">
        <v>597</v>
      </c>
      <c r="C158" s="13">
        <v>0</v>
      </c>
      <c r="D158" s="13">
        <v>0</v>
      </c>
      <c r="E158" s="13">
        <v>0</v>
      </c>
      <c r="F158" s="362" t="e">
        <f t="shared" si="40"/>
        <v>#DIV/0!</v>
      </c>
      <c r="G158" s="362" t="e">
        <f t="shared" si="41"/>
        <v>#DIV/0!</v>
      </c>
    </row>
    <row r="159" spans="1:7" ht="15">
      <c r="A159" s="33">
        <v>329</v>
      </c>
      <c r="B159" s="34" t="s">
        <v>92</v>
      </c>
      <c r="C159" s="35">
        <f>SUM(C160:C164)</f>
        <v>122309.37</v>
      </c>
      <c r="D159" s="35">
        <f aca="true" t="shared" si="43" ref="D159:E159">SUM(D160:D164)</f>
        <v>187900</v>
      </c>
      <c r="E159" s="35">
        <f t="shared" si="43"/>
        <v>80827</v>
      </c>
      <c r="F159" s="362">
        <f t="shared" si="40"/>
        <v>66.08406207962645</v>
      </c>
      <c r="G159" s="362">
        <f t="shared" si="41"/>
        <v>43.01596593932943</v>
      </c>
    </row>
    <row r="160" spans="1:7" ht="15">
      <c r="A160" s="11">
        <v>3291</v>
      </c>
      <c r="B160" s="15" t="s">
        <v>561</v>
      </c>
      <c r="C160" s="313">
        <v>2750</v>
      </c>
      <c r="D160" s="13">
        <v>22000</v>
      </c>
      <c r="E160" s="13">
        <v>300</v>
      </c>
      <c r="F160" s="362">
        <f t="shared" si="40"/>
        <v>10.909090909090908</v>
      </c>
      <c r="G160" s="362">
        <f t="shared" si="41"/>
        <v>1.3636363636363635</v>
      </c>
    </row>
    <row r="161" spans="1:7" ht="17.25" customHeight="1">
      <c r="A161" s="11">
        <v>3292</v>
      </c>
      <c r="B161" s="12" t="s">
        <v>93</v>
      </c>
      <c r="C161" s="313">
        <v>758.62</v>
      </c>
      <c r="D161" s="13">
        <v>8000</v>
      </c>
      <c r="E161" s="13">
        <v>784</v>
      </c>
      <c r="F161" s="362">
        <f t="shared" si="40"/>
        <v>103.34554849595318</v>
      </c>
      <c r="G161" s="362">
        <f t="shared" si="41"/>
        <v>9.8</v>
      </c>
    </row>
    <row r="162" spans="1:7" ht="15">
      <c r="A162" s="11">
        <v>3293</v>
      </c>
      <c r="B162" s="12" t="s">
        <v>94</v>
      </c>
      <c r="C162" s="313">
        <v>6358.52</v>
      </c>
      <c r="D162" s="13">
        <v>18000</v>
      </c>
      <c r="E162" s="57">
        <v>4507</v>
      </c>
      <c r="F162" s="362">
        <f t="shared" si="40"/>
        <v>70.88127425878977</v>
      </c>
      <c r="G162" s="362">
        <f t="shared" si="41"/>
        <v>25.038888888888888</v>
      </c>
    </row>
    <row r="163" spans="1:7" ht="15">
      <c r="A163" s="11">
        <v>3294</v>
      </c>
      <c r="B163" s="12" t="s">
        <v>95</v>
      </c>
      <c r="C163" s="313">
        <v>20000</v>
      </c>
      <c r="D163" s="13">
        <v>20240</v>
      </c>
      <c r="E163" s="13">
        <v>20000</v>
      </c>
      <c r="F163" s="362">
        <f t="shared" si="40"/>
        <v>100</v>
      </c>
      <c r="G163" s="362">
        <f t="shared" si="41"/>
        <v>98.81422924901186</v>
      </c>
    </row>
    <row r="164" spans="1:7" ht="15">
      <c r="A164" s="33">
        <v>3299</v>
      </c>
      <c r="B164" s="34" t="s">
        <v>92</v>
      </c>
      <c r="C164" s="35">
        <f>SUM(C165:C173)</f>
        <v>92442.23</v>
      </c>
      <c r="D164" s="35">
        <f>SUM(D165:D173)</f>
        <v>119660</v>
      </c>
      <c r="E164" s="35">
        <f>SUM(E165:E173)</f>
        <v>55236</v>
      </c>
      <c r="F164" s="362">
        <f t="shared" si="40"/>
        <v>59.75191208606716</v>
      </c>
      <c r="G164" s="362">
        <f t="shared" si="41"/>
        <v>46.16078890188868</v>
      </c>
    </row>
    <row r="165" spans="1:7" ht="15">
      <c r="A165" s="81">
        <v>3299900</v>
      </c>
      <c r="B165" s="12" t="s">
        <v>96</v>
      </c>
      <c r="C165" s="313">
        <v>9894.94</v>
      </c>
      <c r="D165" s="13">
        <v>36360</v>
      </c>
      <c r="E165" s="13">
        <v>13934</v>
      </c>
      <c r="F165" s="362">
        <f t="shared" si="40"/>
        <v>140.81944913258695</v>
      </c>
      <c r="G165" s="362">
        <f t="shared" si="41"/>
        <v>38.32233223322332</v>
      </c>
    </row>
    <row r="166" spans="1:7" ht="15">
      <c r="A166" s="81">
        <v>3299901</v>
      </c>
      <c r="B166" s="12" t="s">
        <v>652</v>
      </c>
      <c r="C166" s="313">
        <v>0</v>
      </c>
      <c r="D166" s="13">
        <v>4800</v>
      </c>
      <c r="E166" s="13">
        <v>0</v>
      </c>
      <c r="F166" s="362" t="e">
        <f t="shared" si="40"/>
        <v>#DIV/0!</v>
      </c>
      <c r="G166" s="362">
        <f t="shared" si="41"/>
        <v>0</v>
      </c>
    </row>
    <row r="167" spans="1:7" ht="15">
      <c r="A167" s="81">
        <v>3299901</v>
      </c>
      <c r="B167" s="12" t="s">
        <v>653</v>
      </c>
      <c r="C167" s="313">
        <v>60524.86</v>
      </c>
      <c r="D167" s="13">
        <v>0</v>
      </c>
      <c r="E167" s="13">
        <v>0</v>
      </c>
      <c r="F167" s="362">
        <f t="shared" si="40"/>
        <v>0</v>
      </c>
      <c r="G167" s="362" t="e">
        <f t="shared" si="41"/>
        <v>#DIV/0!</v>
      </c>
    </row>
    <row r="168" spans="1:7" ht="15">
      <c r="A168" s="81">
        <v>3299902</v>
      </c>
      <c r="B168" s="12" t="s">
        <v>97</v>
      </c>
      <c r="C168" s="313">
        <v>0</v>
      </c>
      <c r="D168" s="13">
        <v>25000</v>
      </c>
      <c r="E168" s="13">
        <v>3864</v>
      </c>
      <c r="F168" s="362" t="e">
        <f t="shared" si="40"/>
        <v>#DIV/0!</v>
      </c>
      <c r="G168" s="362">
        <f t="shared" si="41"/>
        <v>15.456</v>
      </c>
    </row>
    <row r="169" spans="1:7" ht="15">
      <c r="A169" s="81">
        <v>3299904</v>
      </c>
      <c r="B169" s="12" t="s">
        <v>99</v>
      </c>
      <c r="C169" s="313">
        <v>17845.17</v>
      </c>
      <c r="D169" s="309">
        <v>30000</v>
      </c>
      <c r="E169" s="13">
        <v>32774</v>
      </c>
      <c r="F169" s="362">
        <f t="shared" si="40"/>
        <v>183.657538706552</v>
      </c>
      <c r="G169" s="362">
        <f t="shared" si="41"/>
        <v>109.24666666666667</v>
      </c>
    </row>
    <row r="170" spans="1:7" ht="15">
      <c r="A170" s="81">
        <v>3299905</v>
      </c>
      <c r="B170" s="12" t="s">
        <v>100</v>
      </c>
      <c r="C170" s="313">
        <v>3000</v>
      </c>
      <c r="D170" s="13">
        <v>6000</v>
      </c>
      <c r="E170" s="13">
        <v>3000</v>
      </c>
      <c r="F170" s="362">
        <f t="shared" si="40"/>
        <v>100</v>
      </c>
      <c r="G170" s="362">
        <f t="shared" si="41"/>
        <v>50</v>
      </c>
    </row>
    <row r="171" spans="1:7" ht="15">
      <c r="A171" s="81">
        <v>3299912</v>
      </c>
      <c r="B171" s="12" t="s">
        <v>101</v>
      </c>
      <c r="C171" s="313">
        <v>1177.26</v>
      </c>
      <c r="D171" s="13">
        <v>12500</v>
      </c>
      <c r="E171" s="13">
        <v>164</v>
      </c>
      <c r="F171" s="362">
        <f t="shared" si="40"/>
        <v>13.930652532150928</v>
      </c>
      <c r="G171" s="362">
        <f t="shared" si="41"/>
        <v>1.312</v>
      </c>
    </row>
    <row r="172" spans="1:7" ht="15">
      <c r="A172" s="81">
        <v>3299914</v>
      </c>
      <c r="B172" s="12" t="s">
        <v>102</v>
      </c>
      <c r="C172" s="313">
        <v>0</v>
      </c>
      <c r="D172" s="13">
        <v>0</v>
      </c>
      <c r="E172" s="13">
        <v>0</v>
      </c>
      <c r="F172" s="362" t="e">
        <f t="shared" si="40"/>
        <v>#DIV/0!</v>
      </c>
      <c r="G172" s="362" t="e">
        <f t="shared" si="41"/>
        <v>#DIV/0!</v>
      </c>
    </row>
    <row r="173" spans="1:7" ht="15">
      <c r="A173" s="81">
        <v>3299915</v>
      </c>
      <c r="B173" s="12" t="s">
        <v>712</v>
      </c>
      <c r="C173" s="313">
        <v>0</v>
      </c>
      <c r="D173" s="13">
        <v>5000</v>
      </c>
      <c r="E173" s="13">
        <v>1500</v>
      </c>
      <c r="F173" s="362" t="e">
        <f t="shared" si="40"/>
        <v>#DIV/0!</v>
      </c>
      <c r="G173" s="362">
        <f t="shared" si="41"/>
        <v>30</v>
      </c>
    </row>
    <row r="174" spans="1:7" ht="15">
      <c r="A174" s="70">
        <v>34</v>
      </c>
      <c r="B174" s="217" t="s">
        <v>103</v>
      </c>
      <c r="C174" s="72">
        <f>SUM(C175+C177)</f>
        <v>3128.78</v>
      </c>
      <c r="D174" s="72">
        <f aca="true" t="shared" si="44" ref="D174:E174">SUM(D175+D177)</f>
        <v>8100</v>
      </c>
      <c r="E174" s="72">
        <f t="shared" si="44"/>
        <v>3154</v>
      </c>
      <c r="F174" s="362">
        <f t="shared" si="40"/>
        <v>100.80606498379558</v>
      </c>
      <c r="G174" s="362">
        <f t="shared" si="41"/>
        <v>38.93827160493827</v>
      </c>
    </row>
    <row r="175" spans="1:7" ht="15">
      <c r="A175" s="33">
        <v>342</v>
      </c>
      <c r="B175" s="34" t="s">
        <v>104</v>
      </c>
      <c r="C175" s="35">
        <f>SUM(C176)</f>
        <v>0</v>
      </c>
      <c r="D175" s="35">
        <f aca="true" t="shared" si="45" ref="D175:E175">SUM(D176)</f>
        <v>0</v>
      </c>
      <c r="E175" s="35">
        <f t="shared" si="45"/>
        <v>0</v>
      </c>
      <c r="F175" s="362" t="e">
        <f t="shared" si="40"/>
        <v>#DIV/0!</v>
      </c>
      <c r="G175" s="362" t="e">
        <f t="shared" si="41"/>
        <v>#DIV/0!</v>
      </c>
    </row>
    <row r="176" spans="1:7" ht="15">
      <c r="A176" s="11">
        <v>3423</v>
      </c>
      <c r="B176" s="12" t="s">
        <v>105</v>
      </c>
      <c r="C176" s="13">
        <v>0</v>
      </c>
      <c r="D176" s="13">
        <v>0</v>
      </c>
      <c r="E176" s="13">
        <v>0</v>
      </c>
      <c r="F176" s="362" t="e">
        <f t="shared" si="40"/>
        <v>#DIV/0!</v>
      </c>
      <c r="G176" s="362" t="e">
        <f t="shared" si="41"/>
        <v>#DIV/0!</v>
      </c>
    </row>
    <row r="177" spans="1:7" ht="15">
      <c r="A177" s="33">
        <v>343</v>
      </c>
      <c r="B177" s="34" t="s">
        <v>106</v>
      </c>
      <c r="C177" s="35">
        <f>SUM(C178:C181)</f>
        <v>3128.78</v>
      </c>
      <c r="D177" s="35">
        <f>SUM(D178:D181)</f>
        <v>8100</v>
      </c>
      <c r="E177" s="35">
        <f>SUM(E178:E181)</f>
        <v>3154</v>
      </c>
      <c r="F177" s="362">
        <f t="shared" si="40"/>
        <v>100.80606498379558</v>
      </c>
      <c r="G177" s="362">
        <f t="shared" si="41"/>
        <v>38.93827160493827</v>
      </c>
    </row>
    <row r="178" spans="1:7" ht="15">
      <c r="A178" s="11">
        <v>3431</v>
      </c>
      <c r="B178" s="12" t="s">
        <v>107</v>
      </c>
      <c r="C178" s="313">
        <v>2649.96</v>
      </c>
      <c r="D178" s="13">
        <v>7000</v>
      </c>
      <c r="E178" s="13">
        <v>2717</v>
      </c>
      <c r="F178" s="362">
        <f aca="true" t="shared" si="46" ref="F178:F213">E178/C178*100</f>
        <v>102.52984950716237</v>
      </c>
      <c r="G178" s="362">
        <f aca="true" t="shared" si="47" ref="G178:G213">E178/D178*100</f>
        <v>38.81428571428571</v>
      </c>
    </row>
    <row r="179" spans="1:7" ht="15">
      <c r="A179" s="11">
        <v>343</v>
      </c>
      <c r="B179" s="12" t="s">
        <v>654</v>
      </c>
      <c r="C179" s="313">
        <v>452.97</v>
      </c>
      <c r="D179" s="13">
        <v>1000</v>
      </c>
      <c r="E179" s="13">
        <v>432</v>
      </c>
      <c r="F179" s="362">
        <f t="shared" si="46"/>
        <v>95.3705543413471</v>
      </c>
      <c r="G179" s="362">
        <f t="shared" si="47"/>
        <v>43.2</v>
      </c>
    </row>
    <row r="180" spans="1:7" ht="15">
      <c r="A180" s="11">
        <v>3432</v>
      </c>
      <c r="B180" s="12" t="s">
        <v>734</v>
      </c>
      <c r="C180" s="313">
        <v>0</v>
      </c>
      <c r="D180" s="13">
        <v>0</v>
      </c>
      <c r="E180" s="13">
        <v>5</v>
      </c>
      <c r="F180" s="362" t="e">
        <f t="shared" si="46"/>
        <v>#DIV/0!</v>
      </c>
      <c r="G180" s="362" t="e">
        <f t="shared" si="47"/>
        <v>#DIV/0!</v>
      </c>
    </row>
    <row r="181" spans="1:7" ht="15">
      <c r="A181" s="11">
        <v>3433</v>
      </c>
      <c r="B181" s="12" t="s">
        <v>108</v>
      </c>
      <c r="C181" s="313">
        <v>25.85</v>
      </c>
      <c r="D181" s="13">
        <v>100</v>
      </c>
      <c r="E181" s="13">
        <v>0</v>
      </c>
      <c r="F181" s="362">
        <f t="shared" si="46"/>
        <v>0</v>
      </c>
      <c r="G181" s="362">
        <f t="shared" si="47"/>
        <v>0</v>
      </c>
    </row>
    <row r="182" spans="1:7" ht="15">
      <c r="A182" s="70">
        <v>35</v>
      </c>
      <c r="B182" s="217" t="s">
        <v>109</v>
      </c>
      <c r="C182" s="72">
        <f>SUM(C183)</f>
        <v>0</v>
      </c>
      <c r="D182" s="72">
        <f aca="true" t="shared" si="48" ref="D182:E183">SUM(D183)</f>
        <v>100000</v>
      </c>
      <c r="E182" s="72">
        <f t="shared" si="48"/>
        <v>0</v>
      </c>
      <c r="F182" s="362" t="e">
        <f t="shared" si="46"/>
        <v>#DIV/0!</v>
      </c>
      <c r="G182" s="362">
        <f t="shared" si="47"/>
        <v>0</v>
      </c>
    </row>
    <row r="183" spans="1:7" ht="15">
      <c r="A183" s="33">
        <v>352</v>
      </c>
      <c r="B183" s="34" t="s">
        <v>110</v>
      </c>
      <c r="C183" s="35">
        <f>SUM(C184)</f>
        <v>0</v>
      </c>
      <c r="D183" s="35">
        <f t="shared" si="48"/>
        <v>100000</v>
      </c>
      <c r="E183" s="35">
        <f t="shared" si="48"/>
        <v>0</v>
      </c>
      <c r="F183" s="362" t="e">
        <f t="shared" si="46"/>
        <v>#DIV/0!</v>
      </c>
      <c r="G183" s="362">
        <f t="shared" si="47"/>
        <v>0</v>
      </c>
    </row>
    <row r="184" spans="1:7" ht="15">
      <c r="A184" s="11">
        <v>3523</v>
      </c>
      <c r="B184" s="12" t="s">
        <v>109</v>
      </c>
      <c r="C184" s="13">
        <v>0</v>
      </c>
      <c r="D184" s="13">
        <v>100000</v>
      </c>
      <c r="E184" s="13">
        <v>0</v>
      </c>
      <c r="F184" s="362" t="e">
        <f t="shared" si="46"/>
        <v>#DIV/0!</v>
      </c>
      <c r="G184" s="362">
        <f t="shared" si="47"/>
        <v>0</v>
      </c>
    </row>
    <row r="185" spans="1:7" ht="15">
      <c r="A185" s="75">
        <v>36</v>
      </c>
      <c r="B185" s="217" t="s">
        <v>111</v>
      </c>
      <c r="C185" s="76">
        <f>SUM(C186)</f>
        <v>12795.02</v>
      </c>
      <c r="D185" s="76">
        <f aca="true" t="shared" si="49" ref="D185:E185">SUM(D186)</f>
        <v>19000</v>
      </c>
      <c r="E185" s="76">
        <f t="shared" si="49"/>
        <v>13974</v>
      </c>
      <c r="F185" s="362">
        <f t="shared" si="46"/>
        <v>109.21436621435528</v>
      </c>
      <c r="G185" s="362">
        <f t="shared" si="47"/>
        <v>73.54736842105262</v>
      </c>
    </row>
    <row r="186" spans="1:7" ht="15">
      <c r="A186" s="37">
        <v>363</v>
      </c>
      <c r="B186" s="34" t="s">
        <v>112</v>
      </c>
      <c r="C186" s="39">
        <f>SUM(C187+C188)</f>
        <v>12795.02</v>
      </c>
      <c r="D186" s="39">
        <f>SUM(D187+D188)</f>
        <v>19000</v>
      </c>
      <c r="E186" s="39">
        <f>SUM(E187+E188)</f>
        <v>13974</v>
      </c>
      <c r="F186" s="362">
        <f t="shared" si="46"/>
        <v>109.21436621435528</v>
      </c>
      <c r="G186" s="362">
        <f t="shared" si="47"/>
        <v>73.54736842105262</v>
      </c>
    </row>
    <row r="187" spans="1:7" ht="15">
      <c r="A187" s="11">
        <v>36611</v>
      </c>
      <c r="B187" s="12" t="s">
        <v>113</v>
      </c>
      <c r="C187" s="13">
        <v>12795.02</v>
      </c>
      <c r="D187" s="13">
        <v>19000</v>
      </c>
      <c r="E187" s="13">
        <v>13974</v>
      </c>
      <c r="F187" s="362">
        <f t="shared" si="46"/>
        <v>109.21436621435528</v>
      </c>
      <c r="G187" s="362">
        <f t="shared" si="47"/>
        <v>73.54736842105262</v>
      </c>
    </row>
    <row r="188" spans="1:7" ht="15">
      <c r="A188" s="11">
        <v>3671</v>
      </c>
      <c r="B188" s="12" t="s">
        <v>610</v>
      </c>
      <c r="C188" s="13">
        <v>0</v>
      </c>
      <c r="D188" s="13">
        <v>0</v>
      </c>
      <c r="E188" s="13">
        <v>0</v>
      </c>
      <c r="F188" s="362" t="e">
        <f t="shared" si="46"/>
        <v>#DIV/0!</v>
      </c>
      <c r="G188" s="362" t="e">
        <f t="shared" si="47"/>
        <v>#DIV/0!</v>
      </c>
    </row>
    <row r="189" spans="1:7" ht="27" customHeight="1">
      <c r="A189" s="73">
        <v>37</v>
      </c>
      <c r="B189" s="218" t="s">
        <v>114</v>
      </c>
      <c r="C189" s="74">
        <f>SUM(C190)</f>
        <v>15785</v>
      </c>
      <c r="D189" s="74">
        <f aca="true" t="shared" si="50" ref="D189:E189">SUM(D190)</f>
        <v>123000</v>
      </c>
      <c r="E189" s="74">
        <f t="shared" si="50"/>
        <v>53102</v>
      </c>
      <c r="F189" s="362">
        <f t="shared" si="46"/>
        <v>336.4079822616408</v>
      </c>
      <c r="G189" s="362">
        <f t="shared" si="47"/>
        <v>43.172357723577235</v>
      </c>
    </row>
    <row r="190" spans="1:7" ht="15">
      <c r="A190" s="33">
        <v>372</v>
      </c>
      <c r="B190" s="34" t="s">
        <v>115</v>
      </c>
      <c r="C190" s="35">
        <f>SUM(C191:C195)</f>
        <v>15785</v>
      </c>
      <c r="D190" s="35">
        <f aca="true" t="shared" si="51" ref="D190:E190">SUM(D191:D195)</f>
        <v>123000</v>
      </c>
      <c r="E190" s="35">
        <f t="shared" si="51"/>
        <v>53102</v>
      </c>
      <c r="F190" s="362">
        <f t="shared" si="46"/>
        <v>336.4079822616408</v>
      </c>
      <c r="G190" s="362">
        <f t="shared" si="47"/>
        <v>43.172357723577235</v>
      </c>
    </row>
    <row r="191" spans="1:7" ht="15">
      <c r="A191" s="11">
        <v>3721</v>
      </c>
      <c r="B191" s="12" t="s">
        <v>116</v>
      </c>
      <c r="C191" s="313">
        <v>14300</v>
      </c>
      <c r="D191" s="13">
        <v>63000</v>
      </c>
      <c r="E191" s="13">
        <v>11700</v>
      </c>
      <c r="F191" s="362">
        <f t="shared" si="46"/>
        <v>81.81818181818183</v>
      </c>
      <c r="G191" s="362">
        <f t="shared" si="47"/>
        <v>18.571428571428573</v>
      </c>
    </row>
    <row r="192" spans="1:7" ht="15">
      <c r="A192" s="11">
        <v>37229</v>
      </c>
      <c r="B192" s="12" t="s">
        <v>735</v>
      </c>
      <c r="C192" s="313">
        <v>0</v>
      </c>
      <c r="D192" s="13">
        <v>0</v>
      </c>
      <c r="E192" s="13">
        <v>0</v>
      </c>
      <c r="F192" s="362" t="e">
        <f t="shared" si="46"/>
        <v>#DIV/0!</v>
      </c>
      <c r="G192" s="362" t="e">
        <f t="shared" si="47"/>
        <v>#DIV/0!</v>
      </c>
    </row>
    <row r="193" spans="1:7" ht="15">
      <c r="A193" s="11">
        <v>372290</v>
      </c>
      <c r="B193" s="12" t="s">
        <v>713</v>
      </c>
      <c r="C193" s="313">
        <v>0</v>
      </c>
      <c r="D193" s="13">
        <v>0</v>
      </c>
      <c r="E193" s="13">
        <v>0</v>
      </c>
      <c r="F193" s="362" t="e">
        <f t="shared" si="46"/>
        <v>#DIV/0!</v>
      </c>
      <c r="G193" s="362" t="e">
        <f t="shared" si="47"/>
        <v>#DIV/0!</v>
      </c>
    </row>
    <row r="194" spans="1:8" ht="15">
      <c r="A194" s="11">
        <v>372291</v>
      </c>
      <c r="B194" s="12" t="s">
        <v>714</v>
      </c>
      <c r="C194" s="313">
        <v>0</v>
      </c>
      <c r="D194" s="13">
        <v>50000</v>
      </c>
      <c r="E194" s="13">
        <v>0</v>
      </c>
      <c r="F194" s="362" t="e">
        <f t="shared" si="46"/>
        <v>#DIV/0!</v>
      </c>
      <c r="G194" s="362">
        <f t="shared" si="47"/>
        <v>0</v>
      </c>
      <c r="H194" s="437"/>
    </row>
    <row r="195" spans="1:7" ht="15">
      <c r="A195" s="11">
        <v>3722</v>
      </c>
      <c r="B195" s="12" t="s">
        <v>117</v>
      </c>
      <c r="C195" s="313">
        <v>1485</v>
      </c>
      <c r="D195" s="13">
        <v>10000</v>
      </c>
      <c r="E195" s="13">
        <v>41402</v>
      </c>
      <c r="F195" s="362">
        <f t="shared" si="46"/>
        <v>2788.013468013468</v>
      </c>
      <c r="G195" s="362">
        <f t="shared" si="47"/>
        <v>414.02</v>
      </c>
    </row>
    <row r="196" spans="1:7" ht="15">
      <c r="A196" s="70">
        <v>38</v>
      </c>
      <c r="B196" s="217" t="s">
        <v>118</v>
      </c>
      <c r="C196" s="72">
        <f>SUM(C197+C215+C222)</f>
        <v>112981.11</v>
      </c>
      <c r="D196" s="72">
        <f>SUM(D197+D215+D222)</f>
        <v>320000</v>
      </c>
      <c r="E196" s="72">
        <f>SUM(E197+E215+E222)</f>
        <v>187988</v>
      </c>
      <c r="F196" s="362">
        <f t="shared" si="46"/>
        <v>166.3888768662301</v>
      </c>
      <c r="G196" s="362">
        <f t="shared" si="47"/>
        <v>58.74625</v>
      </c>
    </row>
    <row r="197" spans="1:7" ht="15">
      <c r="A197" s="33">
        <v>381</v>
      </c>
      <c r="B197" s="34" t="s">
        <v>119</v>
      </c>
      <c r="C197" s="35">
        <f>SUM(C198+C214)</f>
        <v>90981.11</v>
      </c>
      <c r="D197" s="35">
        <f>SUM(D198+D214)</f>
        <v>245000</v>
      </c>
      <c r="E197" s="35">
        <f>SUM(E198+E214)</f>
        <v>137988</v>
      </c>
      <c r="F197" s="362">
        <f t="shared" si="46"/>
        <v>151.66664816465746</v>
      </c>
      <c r="G197" s="362">
        <f t="shared" si="47"/>
        <v>56.32163265306123</v>
      </c>
    </row>
    <row r="198" spans="1:7" ht="15">
      <c r="A198" s="33">
        <v>3811</v>
      </c>
      <c r="B198" s="34" t="s">
        <v>120</v>
      </c>
      <c r="C198" s="35">
        <f aca="true" t="shared" si="52" ref="C198:D198">SUM(C199:C213)</f>
        <v>90981.11</v>
      </c>
      <c r="D198" s="35">
        <f t="shared" si="52"/>
        <v>244000</v>
      </c>
      <c r="E198" s="35">
        <f>SUM(E199:E213)</f>
        <v>137988</v>
      </c>
      <c r="F198" s="362">
        <f t="shared" si="46"/>
        <v>151.66664816465746</v>
      </c>
      <c r="G198" s="362">
        <f t="shared" si="47"/>
        <v>56.55245901639344</v>
      </c>
    </row>
    <row r="199" spans="1:7" ht="15">
      <c r="A199" s="402">
        <v>3811401</v>
      </c>
      <c r="B199" s="403" t="s">
        <v>655</v>
      </c>
      <c r="C199" s="404">
        <v>17393.28</v>
      </c>
      <c r="D199" s="404">
        <v>35000</v>
      </c>
      <c r="E199" s="404">
        <v>15120</v>
      </c>
      <c r="F199" s="362">
        <f t="shared" si="46"/>
        <v>86.93012473782979</v>
      </c>
      <c r="G199" s="362">
        <f t="shared" si="47"/>
        <v>43.2</v>
      </c>
    </row>
    <row r="200" spans="1:7" ht="15">
      <c r="A200" s="11">
        <v>3811402</v>
      </c>
      <c r="B200" s="12" t="s">
        <v>121</v>
      </c>
      <c r="C200" s="313">
        <v>0</v>
      </c>
      <c r="D200" s="13">
        <v>0</v>
      </c>
      <c r="E200" s="13">
        <v>0</v>
      </c>
      <c r="F200" s="362" t="e">
        <f t="shared" si="46"/>
        <v>#DIV/0!</v>
      </c>
      <c r="G200" s="362" t="e">
        <f t="shared" si="47"/>
        <v>#DIV/0!</v>
      </c>
    </row>
    <row r="201" spans="1:7" ht="15">
      <c r="A201" s="11">
        <v>3811409</v>
      </c>
      <c r="B201" s="12" t="s">
        <v>122</v>
      </c>
      <c r="C201" s="313">
        <v>4000</v>
      </c>
      <c r="D201" s="13">
        <v>8000</v>
      </c>
      <c r="E201" s="13">
        <v>4000</v>
      </c>
      <c r="F201" s="362">
        <f t="shared" si="46"/>
        <v>100</v>
      </c>
      <c r="G201" s="362">
        <f t="shared" si="47"/>
        <v>50</v>
      </c>
    </row>
    <row r="202" spans="1:7" ht="15">
      <c r="A202" s="11">
        <v>3811410</v>
      </c>
      <c r="B202" s="12" t="s">
        <v>123</v>
      </c>
      <c r="C202" s="313">
        <v>2430</v>
      </c>
      <c r="D202" s="13">
        <v>10000</v>
      </c>
      <c r="E202" s="13">
        <v>5243</v>
      </c>
      <c r="F202" s="362">
        <f t="shared" si="46"/>
        <v>215.76131687242798</v>
      </c>
      <c r="G202" s="362">
        <f t="shared" si="47"/>
        <v>52.43</v>
      </c>
    </row>
    <row r="203" spans="1:7" ht="15">
      <c r="A203" s="11">
        <v>3811411</v>
      </c>
      <c r="B203" s="12" t="s">
        <v>124</v>
      </c>
      <c r="C203" s="313">
        <v>0</v>
      </c>
      <c r="D203" s="13">
        <v>1000</v>
      </c>
      <c r="E203" s="13">
        <v>0</v>
      </c>
      <c r="F203" s="362" t="e">
        <f t="shared" si="46"/>
        <v>#DIV/0!</v>
      </c>
      <c r="G203" s="362">
        <f t="shared" si="47"/>
        <v>0</v>
      </c>
    </row>
    <row r="204" spans="1:7" ht="15">
      <c r="A204" s="11">
        <v>3811501</v>
      </c>
      <c r="B204" s="12" t="s">
        <v>125</v>
      </c>
      <c r="C204" s="313">
        <v>30749</v>
      </c>
      <c r="D204" s="13">
        <v>50000</v>
      </c>
      <c r="E204" s="13">
        <v>35398</v>
      </c>
      <c r="F204" s="362">
        <f t="shared" si="46"/>
        <v>115.11919086799571</v>
      </c>
      <c r="G204" s="362">
        <f t="shared" si="47"/>
        <v>70.796</v>
      </c>
    </row>
    <row r="205" spans="1:7" ht="15">
      <c r="A205" s="11">
        <v>3811502</v>
      </c>
      <c r="B205" s="12" t="s">
        <v>126</v>
      </c>
      <c r="C205" s="313">
        <v>4000</v>
      </c>
      <c r="D205" s="13">
        <v>9000</v>
      </c>
      <c r="E205" s="13">
        <v>4227</v>
      </c>
      <c r="F205" s="362">
        <f t="shared" si="46"/>
        <v>105.67500000000001</v>
      </c>
      <c r="G205" s="362">
        <f t="shared" si="47"/>
        <v>46.96666666666667</v>
      </c>
    </row>
    <row r="206" spans="1:7" ht="15">
      <c r="A206" s="11">
        <v>3811503</v>
      </c>
      <c r="B206" s="12" t="s">
        <v>127</v>
      </c>
      <c r="C206" s="313">
        <v>1500</v>
      </c>
      <c r="D206" s="13">
        <v>3000</v>
      </c>
      <c r="E206" s="13">
        <v>0</v>
      </c>
      <c r="F206" s="362">
        <f t="shared" si="46"/>
        <v>0</v>
      </c>
      <c r="G206" s="362">
        <f t="shared" si="47"/>
        <v>0</v>
      </c>
    </row>
    <row r="207" spans="1:7" ht="15">
      <c r="A207" s="11">
        <v>3811504</v>
      </c>
      <c r="B207" s="12" t="s">
        <v>128</v>
      </c>
      <c r="C207" s="313">
        <v>534</v>
      </c>
      <c r="D207" s="13">
        <v>15000</v>
      </c>
      <c r="E207" s="13">
        <v>8000</v>
      </c>
      <c r="F207" s="362">
        <f t="shared" si="46"/>
        <v>1498.12734082397</v>
      </c>
      <c r="G207" s="362">
        <f t="shared" si="47"/>
        <v>53.333333333333336</v>
      </c>
    </row>
    <row r="208" spans="1:7" ht="15">
      <c r="A208" s="11">
        <v>3811505</v>
      </c>
      <c r="B208" s="12" t="s">
        <v>129</v>
      </c>
      <c r="C208" s="313">
        <v>0</v>
      </c>
      <c r="D208" s="13">
        <v>0</v>
      </c>
      <c r="E208" s="13">
        <v>0</v>
      </c>
      <c r="F208" s="362" t="e">
        <f t="shared" si="46"/>
        <v>#DIV/0!</v>
      </c>
      <c r="G208" s="362" t="e">
        <f t="shared" si="47"/>
        <v>#DIV/0!</v>
      </c>
    </row>
    <row r="209" spans="1:7" ht="15">
      <c r="A209" s="11">
        <v>3811901</v>
      </c>
      <c r="B209" s="12" t="s">
        <v>130</v>
      </c>
      <c r="C209" s="313">
        <v>22200</v>
      </c>
      <c r="D209" s="13">
        <v>31000</v>
      </c>
      <c r="E209" s="13">
        <v>27000</v>
      </c>
      <c r="F209" s="362">
        <f t="shared" si="46"/>
        <v>121.62162162162163</v>
      </c>
      <c r="G209" s="362">
        <f t="shared" si="47"/>
        <v>87.09677419354838</v>
      </c>
    </row>
    <row r="210" spans="1:7" ht="15">
      <c r="A210" s="11">
        <v>3811902</v>
      </c>
      <c r="B210" s="12" t="s">
        <v>131</v>
      </c>
      <c r="C210" s="313">
        <v>5057</v>
      </c>
      <c r="D210" s="13">
        <v>60000</v>
      </c>
      <c r="E210" s="13">
        <v>30000</v>
      </c>
      <c r="F210" s="362">
        <f t="shared" si="46"/>
        <v>593.2370970931382</v>
      </c>
      <c r="G210" s="362">
        <f t="shared" si="47"/>
        <v>50</v>
      </c>
    </row>
    <row r="211" spans="1:7" ht="15">
      <c r="A211" s="11">
        <v>3811904</v>
      </c>
      <c r="B211" s="12" t="s">
        <v>132</v>
      </c>
      <c r="C211" s="313">
        <v>3000</v>
      </c>
      <c r="D211" s="13">
        <v>10000</v>
      </c>
      <c r="E211" s="13">
        <v>4000</v>
      </c>
      <c r="F211" s="362">
        <f t="shared" si="46"/>
        <v>133.33333333333331</v>
      </c>
      <c r="G211" s="362">
        <f t="shared" si="47"/>
        <v>40</v>
      </c>
    </row>
    <row r="212" spans="1:7" ht="15">
      <c r="A212" s="11">
        <v>3811907</v>
      </c>
      <c r="B212" s="12" t="s">
        <v>133</v>
      </c>
      <c r="C212" s="313">
        <v>117.83</v>
      </c>
      <c r="D212" s="13">
        <v>4000</v>
      </c>
      <c r="E212" s="13">
        <v>4000</v>
      </c>
      <c r="F212" s="362">
        <f t="shared" si="46"/>
        <v>3394.72120852075</v>
      </c>
      <c r="G212" s="362">
        <f t="shared" si="47"/>
        <v>100</v>
      </c>
    </row>
    <row r="213" spans="1:7" ht="15">
      <c r="A213" s="11">
        <v>3811908</v>
      </c>
      <c r="B213" s="12" t="s">
        <v>134</v>
      </c>
      <c r="C213" s="313">
        <v>0</v>
      </c>
      <c r="D213" s="13">
        <v>8000</v>
      </c>
      <c r="E213" s="13">
        <v>1000</v>
      </c>
      <c r="F213" s="362" t="e">
        <f t="shared" si="46"/>
        <v>#DIV/0!</v>
      </c>
      <c r="G213" s="362">
        <f t="shared" si="47"/>
        <v>12.5</v>
      </c>
    </row>
    <row r="214" spans="1:7" ht="15">
      <c r="A214" s="320">
        <v>3812</v>
      </c>
      <c r="B214" s="321" t="s">
        <v>135</v>
      </c>
      <c r="C214" s="322">
        <v>0</v>
      </c>
      <c r="D214" s="323">
        <v>1000</v>
      </c>
      <c r="E214" s="323">
        <v>0</v>
      </c>
      <c r="F214" s="362" t="e">
        <f aca="true" t="shared" si="53" ref="F214:F255">E214/C214*100</f>
        <v>#DIV/0!</v>
      </c>
      <c r="G214" s="362">
        <f aca="true" t="shared" si="54" ref="G214:G255">E214/D214*100</f>
        <v>0</v>
      </c>
    </row>
    <row r="215" spans="1:7" ht="15">
      <c r="A215" s="48">
        <v>382</v>
      </c>
      <c r="B215" s="34" t="s">
        <v>136</v>
      </c>
      <c r="C215" s="35">
        <f>SUM(C216+C220)</f>
        <v>22000</v>
      </c>
      <c r="D215" s="35">
        <f>SUM(D216+D220)</f>
        <v>55000</v>
      </c>
      <c r="E215" s="35">
        <f>SUM(E216+E220)</f>
        <v>50000</v>
      </c>
      <c r="F215" s="362">
        <f t="shared" si="53"/>
        <v>227.27272727272728</v>
      </c>
      <c r="G215" s="362">
        <f t="shared" si="54"/>
        <v>90.9090909090909</v>
      </c>
    </row>
    <row r="216" spans="1:7" ht="15">
      <c r="A216" s="48">
        <v>3821</v>
      </c>
      <c r="B216" s="34" t="s">
        <v>137</v>
      </c>
      <c r="C216" s="35">
        <f>SUM(C217:C219)</f>
        <v>22000</v>
      </c>
      <c r="D216" s="35">
        <f aca="true" t="shared" si="55" ref="D216:E216">SUM(D217:D219)</f>
        <v>55000</v>
      </c>
      <c r="E216" s="35">
        <f t="shared" si="55"/>
        <v>50000</v>
      </c>
      <c r="F216" s="362">
        <f t="shared" si="53"/>
        <v>227.27272727272728</v>
      </c>
      <c r="G216" s="362">
        <f t="shared" si="54"/>
        <v>90.9090909090909</v>
      </c>
    </row>
    <row r="217" spans="1:7" ht="15">
      <c r="A217" s="14">
        <v>382121</v>
      </c>
      <c r="B217" s="12" t="s">
        <v>138</v>
      </c>
      <c r="C217" s="313">
        <v>22000</v>
      </c>
      <c r="D217" s="13">
        <v>40000</v>
      </c>
      <c r="E217" s="13">
        <v>30000</v>
      </c>
      <c r="F217" s="362">
        <f t="shared" si="53"/>
        <v>136.36363636363635</v>
      </c>
      <c r="G217" s="362">
        <f t="shared" si="54"/>
        <v>75</v>
      </c>
    </row>
    <row r="218" spans="1:7" ht="15">
      <c r="A218" s="14">
        <v>382122</v>
      </c>
      <c r="B218" s="12" t="s">
        <v>715</v>
      </c>
      <c r="C218" s="313">
        <v>0</v>
      </c>
      <c r="D218" s="13">
        <v>10000</v>
      </c>
      <c r="E218" s="13">
        <v>20000</v>
      </c>
      <c r="F218" s="362" t="e">
        <f t="shared" si="53"/>
        <v>#DIV/0!</v>
      </c>
      <c r="G218" s="362">
        <f t="shared" si="54"/>
        <v>200</v>
      </c>
    </row>
    <row r="219" spans="1:7" ht="15">
      <c r="A219" s="14">
        <v>3821901</v>
      </c>
      <c r="B219" s="12" t="s">
        <v>139</v>
      </c>
      <c r="C219" s="313">
        <v>0</v>
      </c>
      <c r="D219" s="13">
        <v>5000</v>
      </c>
      <c r="E219" s="13">
        <v>0</v>
      </c>
      <c r="F219" s="362" t="e">
        <f t="shared" si="53"/>
        <v>#DIV/0!</v>
      </c>
      <c r="G219" s="362">
        <f t="shared" si="54"/>
        <v>0</v>
      </c>
    </row>
    <row r="220" spans="1:7" ht="15">
      <c r="A220" s="383">
        <v>3822</v>
      </c>
      <c r="B220" s="297" t="s">
        <v>140</v>
      </c>
      <c r="C220" s="384">
        <f>SUM(C221)</f>
        <v>0</v>
      </c>
      <c r="D220" s="384">
        <f aca="true" t="shared" si="56" ref="D220:E220">SUM(D221)</f>
        <v>0</v>
      </c>
      <c r="E220" s="384">
        <f t="shared" si="56"/>
        <v>0</v>
      </c>
      <c r="F220" s="362" t="e">
        <f t="shared" si="53"/>
        <v>#DIV/0!</v>
      </c>
      <c r="G220" s="362" t="e">
        <f t="shared" si="54"/>
        <v>#DIV/0!</v>
      </c>
    </row>
    <row r="221" spans="1:7" ht="15">
      <c r="A221" s="207">
        <v>38221</v>
      </c>
      <c r="B221" s="289" t="s">
        <v>562</v>
      </c>
      <c r="C221" s="315">
        <v>0</v>
      </c>
      <c r="D221" s="208">
        <v>0</v>
      </c>
      <c r="E221" s="208">
        <v>0</v>
      </c>
      <c r="F221" s="362" t="e">
        <f t="shared" si="53"/>
        <v>#DIV/0!</v>
      </c>
      <c r="G221" s="362" t="e">
        <f t="shared" si="54"/>
        <v>#DIV/0!</v>
      </c>
    </row>
    <row r="222" spans="1:7" ht="15">
      <c r="A222" s="37">
        <v>385</v>
      </c>
      <c r="B222" s="34" t="s">
        <v>141</v>
      </c>
      <c r="C222" s="39">
        <f>SUM(C223)</f>
        <v>0</v>
      </c>
      <c r="D222" s="39">
        <f aca="true" t="shared" si="57" ref="D222:E222">SUM(D223)</f>
        <v>20000</v>
      </c>
      <c r="E222" s="39">
        <f t="shared" si="57"/>
        <v>0</v>
      </c>
      <c r="F222" s="362" t="e">
        <f t="shared" si="53"/>
        <v>#DIV/0!</v>
      </c>
      <c r="G222" s="362">
        <f t="shared" si="54"/>
        <v>0</v>
      </c>
    </row>
    <row r="223" spans="1:7" ht="15">
      <c r="A223" s="11">
        <v>3851</v>
      </c>
      <c r="B223" s="12" t="s">
        <v>142</v>
      </c>
      <c r="C223" s="13">
        <v>0</v>
      </c>
      <c r="D223" s="13">
        <v>20000</v>
      </c>
      <c r="E223" s="309">
        <v>0</v>
      </c>
      <c r="F223" s="362" t="e">
        <f t="shared" si="53"/>
        <v>#DIV/0!</v>
      </c>
      <c r="G223" s="362">
        <f t="shared" si="54"/>
        <v>0</v>
      </c>
    </row>
    <row r="224" spans="1:7" ht="15">
      <c r="A224" s="41">
        <v>4</v>
      </c>
      <c r="B224" s="221" t="s">
        <v>143</v>
      </c>
      <c r="C224" s="42">
        <f>SUM(C225+C230+C259)</f>
        <v>454658.24</v>
      </c>
      <c r="D224" s="42">
        <f>SUM(D225+D230+D259)</f>
        <v>4634000</v>
      </c>
      <c r="E224" s="42">
        <f>SUM(E225+E230+E259)</f>
        <v>1108084</v>
      </c>
      <c r="F224" s="362">
        <f t="shared" si="53"/>
        <v>243.718006738424</v>
      </c>
      <c r="G224" s="362">
        <f t="shared" si="54"/>
        <v>23.912041432887353</v>
      </c>
    </row>
    <row r="225" spans="1:7" ht="15">
      <c r="A225" s="70">
        <v>41</v>
      </c>
      <c r="B225" s="217" t="s">
        <v>144</v>
      </c>
      <c r="C225" s="72">
        <f>SUM(C226+C228)</f>
        <v>494.05</v>
      </c>
      <c r="D225" s="72">
        <f aca="true" t="shared" si="58" ref="D225:E225">SUM(D226+D228)</f>
        <v>100000</v>
      </c>
      <c r="E225" s="72">
        <f t="shared" si="58"/>
        <v>0</v>
      </c>
      <c r="F225" s="362">
        <f t="shared" si="53"/>
        <v>0</v>
      </c>
      <c r="G225" s="362">
        <f t="shared" si="54"/>
        <v>0</v>
      </c>
    </row>
    <row r="226" spans="1:7" ht="15">
      <c r="A226" s="49">
        <v>411</v>
      </c>
      <c r="B226" s="222" t="s">
        <v>145</v>
      </c>
      <c r="C226" s="40">
        <f>SUM(C227)</f>
        <v>0</v>
      </c>
      <c r="D226" s="40">
        <f aca="true" t="shared" si="59" ref="D226:E226">SUM(D227)</f>
        <v>10000</v>
      </c>
      <c r="E226" s="40">
        <f t="shared" si="59"/>
        <v>0</v>
      </c>
      <c r="F226" s="362" t="e">
        <f t="shared" si="53"/>
        <v>#DIV/0!</v>
      </c>
      <c r="G226" s="362">
        <f t="shared" si="54"/>
        <v>0</v>
      </c>
    </row>
    <row r="227" spans="1:7" ht="15">
      <c r="A227" s="7">
        <v>4111</v>
      </c>
      <c r="B227" s="223" t="s">
        <v>60</v>
      </c>
      <c r="C227" s="85">
        <v>0</v>
      </c>
      <c r="D227" s="8">
        <v>10000</v>
      </c>
      <c r="E227" s="13">
        <v>0</v>
      </c>
      <c r="F227" s="362" t="e">
        <f t="shared" si="53"/>
        <v>#DIV/0!</v>
      </c>
      <c r="G227" s="362">
        <f t="shared" si="54"/>
        <v>0</v>
      </c>
    </row>
    <row r="228" spans="1:7" ht="15">
      <c r="A228" s="296">
        <v>412</v>
      </c>
      <c r="B228" s="386" t="s">
        <v>146</v>
      </c>
      <c r="C228" s="298">
        <f>SUM(C229)</f>
        <v>494.05</v>
      </c>
      <c r="D228" s="298">
        <f aca="true" t="shared" si="60" ref="D228:E228">SUM(D229)</f>
        <v>90000</v>
      </c>
      <c r="E228" s="298">
        <f t="shared" si="60"/>
        <v>0</v>
      </c>
      <c r="F228" s="362">
        <f t="shared" si="53"/>
        <v>0</v>
      </c>
      <c r="G228" s="362">
        <f t="shared" si="54"/>
        <v>0</v>
      </c>
    </row>
    <row r="229" spans="1:7" ht="15">
      <c r="A229" s="385">
        <v>41241</v>
      </c>
      <c r="B229" s="289" t="s">
        <v>565</v>
      </c>
      <c r="C229" s="208">
        <v>494.05</v>
      </c>
      <c r="D229" s="208">
        <v>90000</v>
      </c>
      <c r="E229" s="208">
        <v>0</v>
      </c>
      <c r="F229" s="362">
        <f t="shared" si="53"/>
        <v>0</v>
      </c>
      <c r="G229" s="362">
        <f t="shared" si="54"/>
        <v>0</v>
      </c>
    </row>
    <row r="230" spans="1:7" ht="15">
      <c r="A230" s="70">
        <v>42</v>
      </c>
      <c r="B230" s="217" t="s">
        <v>147</v>
      </c>
      <c r="C230" s="72">
        <f>SUM(C231+C247+C251+C253+C255)</f>
        <v>454164.19</v>
      </c>
      <c r="D230" s="72">
        <f>SUM(D231+D247+D251+D253+D255)</f>
        <v>4334000</v>
      </c>
      <c r="E230" s="72">
        <f>SUM(E231+E247+E251+E253+E255)</f>
        <v>1108084</v>
      </c>
      <c r="F230" s="362">
        <f t="shared" si="53"/>
        <v>243.98312865662083</v>
      </c>
      <c r="G230" s="362">
        <f t="shared" si="54"/>
        <v>25.567235809875406</v>
      </c>
    </row>
    <row r="231" spans="1:7" ht="15">
      <c r="A231" s="33">
        <v>421</v>
      </c>
      <c r="B231" s="34" t="s">
        <v>148</v>
      </c>
      <c r="C231" s="35">
        <f>SUM(C232:C235)</f>
        <v>397753.09</v>
      </c>
      <c r="D231" s="35">
        <f>SUM(D232:D235)</f>
        <v>4055000</v>
      </c>
      <c r="E231" s="35">
        <f>SUM(E232:E235)</f>
        <v>1074853</v>
      </c>
      <c r="F231" s="362">
        <f t="shared" si="53"/>
        <v>270.2312130372136</v>
      </c>
      <c r="G231" s="362">
        <f t="shared" si="54"/>
        <v>26.506855733662142</v>
      </c>
    </row>
    <row r="232" spans="1:7" ht="15">
      <c r="A232" s="14">
        <v>4212</v>
      </c>
      <c r="B232" s="223" t="s">
        <v>149</v>
      </c>
      <c r="C232" s="85">
        <v>41809.93</v>
      </c>
      <c r="D232" s="13">
        <v>2000000</v>
      </c>
      <c r="E232" s="13">
        <v>0</v>
      </c>
      <c r="F232" s="362">
        <f t="shared" si="53"/>
        <v>0</v>
      </c>
      <c r="G232" s="362">
        <f>E232/D232*100</f>
        <v>0</v>
      </c>
    </row>
    <row r="233" spans="1:7" ht="15">
      <c r="A233" s="14">
        <v>4213102</v>
      </c>
      <c r="B233" s="223" t="s">
        <v>683</v>
      </c>
      <c r="C233" s="85">
        <v>9375</v>
      </c>
      <c r="D233" s="13">
        <v>0</v>
      </c>
      <c r="E233" s="13">
        <v>0</v>
      </c>
      <c r="F233" s="362">
        <f t="shared" si="53"/>
        <v>0</v>
      </c>
      <c r="G233" s="362" t="e">
        <f aca="true" t="shared" si="61" ref="G233:G234">E233/D233*100</f>
        <v>#DIV/0!</v>
      </c>
    </row>
    <row r="234" spans="1:7" ht="15">
      <c r="A234" s="14">
        <v>4213105</v>
      </c>
      <c r="B234" s="223" t="s">
        <v>684</v>
      </c>
      <c r="C234" s="85">
        <v>9375</v>
      </c>
      <c r="D234" s="13">
        <v>0</v>
      </c>
      <c r="E234" s="13">
        <v>0</v>
      </c>
      <c r="F234" s="362">
        <f t="shared" si="53"/>
        <v>0</v>
      </c>
      <c r="G234" s="362" t="e">
        <f t="shared" si="61"/>
        <v>#DIV/0!</v>
      </c>
    </row>
    <row r="235" spans="1:9" ht="15">
      <c r="A235" s="50">
        <v>4214</v>
      </c>
      <c r="B235" s="204" t="s">
        <v>150</v>
      </c>
      <c r="C235" s="40">
        <f>SUM(C236:C248)</f>
        <v>337193.16000000003</v>
      </c>
      <c r="D235" s="40">
        <f>SUM(D236:D246)</f>
        <v>2055000</v>
      </c>
      <c r="E235" s="40">
        <f>SUM(E236:E246)</f>
        <v>1074853</v>
      </c>
      <c r="F235" s="362">
        <f t="shared" si="53"/>
        <v>318.76476972427315</v>
      </c>
      <c r="G235" s="362">
        <f t="shared" si="54"/>
        <v>52.30428223844282</v>
      </c>
      <c r="H235" s="437"/>
      <c r="I235" s="437"/>
    </row>
    <row r="236" spans="1:7" ht="15">
      <c r="A236" s="11">
        <v>421451</v>
      </c>
      <c r="B236" s="12" t="s">
        <v>564</v>
      </c>
      <c r="C236" s="313">
        <v>3403</v>
      </c>
      <c r="D236" s="13">
        <v>0</v>
      </c>
      <c r="E236" s="13">
        <v>248164</v>
      </c>
      <c r="F236" s="362">
        <f t="shared" si="53"/>
        <v>7292.506611813105</v>
      </c>
      <c r="G236" s="362" t="e">
        <f t="shared" si="54"/>
        <v>#DIV/0!</v>
      </c>
    </row>
    <row r="237" spans="1:7" ht="15">
      <c r="A237" s="11">
        <v>4214901</v>
      </c>
      <c r="B237" s="12" t="s">
        <v>685</v>
      </c>
      <c r="C237" s="313">
        <v>2900</v>
      </c>
      <c r="D237" s="13">
        <v>350000</v>
      </c>
      <c r="E237" s="13">
        <v>151028</v>
      </c>
      <c r="F237" s="362">
        <f t="shared" si="53"/>
        <v>5207.862068965517</v>
      </c>
      <c r="G237" s="362">
        <f t="shared" si="54"/>
        <v>43.15085714285714</v>
      </c>
    </row>
    <row r="238" spans="1:7" ht="15">
      <c r="A238" s="11">
        <v>4214904</v>
      </c>
      <c r="B238" s="12" t="s">
        <v>737</v>
      </c>
      <c r="C238" s="313">
        <v>0</v>
      </c>
      <c r="D238" s="13">
        <v>0</v>
      </c>
      <c r="E238" s="13">
        <v>25602</v>
      </c>
      <c r="F238" s="362" t="e">
        <f t="shared" si="53"/>
        <v>#DIV/0!</v>
      </c>
      <c r="G238" s="362" t="e">
        <f t="shared" si="54"/>
        <v>#DIV/0!</v>
      </c>
    </row>
    <row r="239" spans="1:7" ht="15">
      <c r="A239" s="11">
        <v>4214908</v>
      </c>
      <c r="B239" s="12" t="s">
        <v>152</v>
      </c>
      <c r="C239" s="313">
        <v>233320.63</v>
      </c>
      <c r="D239" s="13">
        <v>700000</v>
      </c>
      <c r="E239" s="13">
        <v>3750</v>
      </c>
      <c r="F239" s="362">
        <f t="shared" si="53"/>
        <v>1.6072303593557071</v>
      </c>
      <c r="G239" s="362">
        <f t="shared" si="54"/>
        <v>0.5357142857142857</v>
      </c>
    </row>
    <row r="240" spans="1:7" ht="15">
      <c r="A240" s="11">
        <v>4214902</v>
      </c>
      <c r="B240" s="12" t="s">
        <v>151</v>
      </c>
      <c r="C240" s="313">
        <v>0</v>
      </c>
      <c r="D240" s="13">
        <v>300000</v>
      </c>
      <c r="E240" s="13">
        <v>0</v>
      </c>
      <c r="F240" s="362" t="e">
        <f t="shared" si="53"/>
        <v>#DIV/0!</v>
      </c>
      <c r="G240" s="362">
        <f t="shared" si="54"/>
        <v>0</v>
      </c>
    </row>
    <row r="241" spans="1:11" ht="15">
      <c r="A241" s="11">
        <v>4214909</v>
      </c>
      <c r="B241" s="12" t="s">
        <v>611</v>
      </c>
      <c r="C241" s="313">
        <v>0</v>
      </c>
      <c r="D241" s="13">
        <v>5000</v>
      </c>
      <c r="E241" s="13">
        <v>200</v>
      </c>
      <c r="F241" s="362" t="e">
        <f t="shared" si="53"/>
        <v>#DIV/0!</v>
      </c>
      <c r="G241" s="362">
        <f t="shared" si="54"/>
        <v>4</v>
      </c>
      <c r="J241" s="325"/>
      <c r="K241" s="325"/>
    </row>
    <row r="242" spans="1:11" ht="15">
      <c r="A242" s="11">
        <v>4214910</v>
      </c>
      <c r="B242" s="12" t="s">
        <v>716</v>
      </c>
      <c r="C242" s="313">
        <v>0</v>
      </c>
      <c r="D242" s="13">
        <v>300000</v>
      </c>
      <c r="E242" s="13">
        <v>468191</v>
      </c>
      <c r="F242" s="362" t="e">
        <f t="shared" si="53"/>
        <v>#DIV/0!</v>
      </c>
      <c r="G242" s="362">
        <f t="shared" si="54"/>
        <v>156.06366666666668</v>
      </c>
      <c r="J242" s="325"/>
      <c r="K242" s="325"/>
    </row>
    <row r="243" spans="1:11" ht="15">
      <c r="A243" s="11"/>
      <c r="B243" s="12" t="s">
        <v>717</v>
      </c>
      <c r="C243" s="313">
        <v>0</v>
      </c>
      <c r="D243" s="13">
        <v>300000</v>
      </c>
      <c r="E243" s="13">
        <v>0</v>
      </c>
      <c r="F243" s="362" t="e">
        <f t="shared" si="53"/>
        <v>#DIV/0!</v>
      </c>
      <c r="G243" s="362">
        <f t="shared" si="54"/>
        <v>0</v>
      </c>
      <c r="J243" s="325"/>
      <c r="K243" s="325"/>
    </row>
    <row r="244" spans="1:11" ht="15">
      <c r="A244" s="11">
        <v>4214912</v>
      </c>
      <c r="B244" s="12" t="s">
        <v>686</v>
      </c>
      <c r="C244" s="313">
        <v>61687.5</v>
      </c>
      <c r="D244" s="13">
        <v>0</v>
      </c>
      <c r="E244" s="13">
        <v>4375</v>
      </c>
      <c r="F244" s="362">
        <f t="shared" si="53"/>
        <v>7.092198581560284</v>
      </c>
      <c r="G244" s="362" t="e">
        <f t="shared" si="54"/>
        <v>#DIV/0!</v>
      </c>
      <c r="J244" s="325"/>
      <c r="K244" s="325"/>
    </row>
    <row r="245" spans="1:11" ht="15">
      <c r="A245" s="11">
        <v>4214913</v>
      </c>
      <c r="B245" s="12" t="s">
        <v>736</v>
      </c>
      <c r="C245" s="313">
        <v>0</v>
      </c>
      <c r="D245" s="13">
        <v>0</v>
      </c>
      <c r="E245" s="13">
        <v>173543</v>
      </c>
      <c r="F245" s="362" t="e">
        <f t="shared" si="53"/>
        <v>#DIV/0!</v>
      </c>
      <c r="G245" s="362" t="e">
        <f t="shared" si="54"/>
        <v>#DIV/0!</v>
      </c>
      <c r="J245" s="325"/>
      <c r="K245" s="325"/>
    </row>
    <row r="246" spans="1:7" ht="15">
      <c r="A246" s="11"/>
      <c r="B246" s="12" t="s">
        <v>718</v>
      </c>
      <c r="C246" s="313">
        <v>0</v>
      </c>
      <c r="D246" s="13">
        <v>100000</v>
      </c>
      <c r="E246" s="13">
        <v>0</v>
      </c>
      <c r="F246" s="362" t="e">
        <f t="shared" si="53"/>
        <v>#DIV/0!</v>
      </c>
      <c r="G246" s="362">
        <f t="shared" si="54"/>
        <v>0</v>
      </c>
    </row>
    <row r="247" spans="1:7" ht="15">
      <c r="A247" s="48">
        <v>422</v>
      </c>
      <c r="B247" s="34" t="s">
        <v>153</v>
      </c>
      <c r="C247" s="35">
        <f>SUM(C248:C250)</f>
        <v>35882.03</v>
      </c>
      <c r="D247" s="35">
        <f>SUM(D248:D250)</f>
        <v>206000</v>
      </c>
      <c r="E247" s="35">
        <f>SUM(E248:E250)</f>
        <v>20468</v>
      </c>
      <c r="F247" s="362">
        <f t="shared" si="53"/>
        <v>57.04248059544012</v>
      </c>
      <c r="G247" s="362">
        <f t="shared" si="54"/>
        <v>9.935922330097087</v>
      </c>
    </row>
    <row r="248" spans="1:7" ht="15">
      <c r="A248" s="207" t="s">
        <v>154</v>
      </c>
      <c r="B248" s="224" t="s">
        <v>155</v>
      </c>
      <c r="C248" s="317">
        <v>0</v>
      </c>
      <c r="D248" s="208">
        <v>47000</v>
      </c>
      <c r="E248" s="209">
        <v>0</v>
      </c>
      <c r="F248" s="362" t="e">
        <f t="shared" si="53"/>
        <v>#DIV/0!</v>
      </c>
      <c r="G248" s="362">
        <f t="shared" si="54"/>
        <v>0</v>
      </c>
    </row>
    <row r="249" spans="1:7" ht="15">
      <c r="A249" s="207">
        <v>4221</v>
      </c>
      <c r="B249" s="224" t="s">
        <v>612</v>
      </c>
      <c r="C249" s="317">
        <v>8123</v>
      </c>
      <c r="D249" s="208">
        <v>9000</v>
      </c>
      <c r="E249" s="209">
        <v>0</v>
      </c>
      <c r="F249" s="362">
        <f t="shared" si="53"/>
        <v>0</v>
      </c>
      <c r="G249" s="362">
        <f t="shared" si="54"/>
        <v>0</v>
      </c>
    </row>
    <row r="250" spans="1:7" ht="15">
      <c r="A250" s="14">
        <v>4227</v>
      </c>
      <c r="B250" s="12" t="s">
        <v>156</v>
      </c>
      <c r="C250" s="313">
        <v>27759.03</v>
      </c>
      <c r="D250" s="13">
        <v>150000</v>
      </c>
      <c r="E250" s="13">
        <v>20468</v>
      </c>
      <c r="F250" s="362">
        <f t="shared" si="53"/>
        <v>73.7345649325643</v>
      </c>
      <c r="G250" s="362">
        <f t="shared" si="54"/>
        <v>13.645333333333335</v>
      </c>
    </row>
    <row r="251" spans="1:7" ht="15">
      <c r="A251" s="432">
        <v>423</v>
      </c>
      <c r="B251" s="38" t="s">
        <v>157</v>
      </c>
      <c r="C251" s="39">
        <f aca="true" t="shared" si="62" ref="C251:E251">SUM(C252)</f>
        <v>0</v>
      </c>
      <c r="D251" s="39">
        <f t="shared" si="62"/>
        <v>0</v>
      </c>
      <c r="E251" s="39">
        <f t="shared" si="62"/>
        <v>0</v>
      </c>
      <c r="F251" s="433" t="e">
        <f t="shared" si="53"/>
        <v>#DIV/0!</v>
      </c>
      <c r="G251" s="433" t="e">
        <f t="shared" si="54"/>
        <v>#DIV/0!</v>
      </c>
    </row>
    <row r="252" spans="1:7" ht="15">
      <c r="A252" s="14">
        <v>4231</v>
      </c>
      <c r="B252" s="12" t="s">
        <v>158</v>
      </c>
      <c r="C252" s="13">
        <v>0</v>
      </c>
      <c r="D252" s="13">
        <v>0</v>
      </c>
      <c r="E252" s="13">
        <v>0</v>
      </c>
      <c r="F252" s="362" t="e">
        <f t="shared" si="53"/>
        <v>#DIV/0!</v>
      </c>
      <c r="G252" s="362" t="e">
        <f t="shared" si="54"/>
        <v>#DIV/0!</v>
      </c>
    </row>
    <row r="253" spans="1:7" ht="15">
      <c r="A253" s="48">
        <v>424</v>
      </c>
      <c r="B253" s="34" t="s">
        <v>159</v>
      </c>
      <c r="C253" s="35">
        <f>SUM(C254)</f>
        <v>13091.57</v>
      </c>
      <c r="D253" s="35">
        <f aca="true" t="shared" si="63" ref="D253:E253">SUM(D254)</f>
        <v>45000</v>
      </c>
      <c r="E253" s="35">
        <f t="shared" si="63"/>
        <v>12763</v>
      </c>
      <c r="F253" s="362">
        <f t="shared" si="53"/>
        <v>97.49021698696184</v>
      </c>
      <c r="G253" s="362">
        <f t="shared" si="54"/>
        <v>28.362222222222222</v>
      </c>
    </row>
    <row r="254" spans="1:7" ht="15">
      <c r="A254" s="14">
        <v>4241</v>
      </c>
      <c r="B254" s="12" t="s">
        <v>160</v>
      </c>
      <c r="C254" s="13">
        <v>13091.57</v>
      </c>
      <c r="D254" s="13">
        <v>45000</v>
      </c>
      <c r="E254" s="13">
        <v>12763</v>
      </c>
      <c r="F254" s="362">
        <f t="shared" si="53"/>
        <v>97.49021698696184</v>
      </c>
      <c r="G254" s="362">
        <f t="shared" si="54"/>
        <v>28.362222222222222</v>
      </c>
    </row>
    <row r="255" spans="1:7" ht="15">
      <c r="A255" s="383">
        <v>426</v>
      </c>
      <c r="B255" s="386" t="s">
        <v>161</v>
      </c>
      <c r="C255" s="298">
        <f aca="true" t="shared" si="64" ref="C255:D255">SUM(C256:C258)</f>
        <v>7437.5</v>
      </c>
      <c r="D255" s="298">
        <f t="shared" si="64"/>
        <v>28000</v>
      </c>
      <c r="E255" s="298">
        <f>SUM(E256:E258)</f>
        <v>0</v>
      </c>
      <c r="F255" s="362">
        <f t="shared" si="53"/>
        <v>0</v>
      </c>
      <c r="G255" s="362">
        <f t="shared" si="54"/>
        <v>0</v>
      </c>
    </row>
    <row r="256" spans="1:7" ht="15">
      <c r="A256" s="207">
        <v>42621</v>
      </c>
      <c r="B256" s="289" t="s">
        <v>656</v>
      </c>
      <c r="C256" s="208">
        <v>0</v>
      </c>
      <c r="D256" s="208">
        <v>18000</v>
      </c>
      <c r="E256" s="208">
        <v>0</v>
      </c>
      <c r="F256" s="362" t="e">
        <f aca="true" t="shared" si="65" ref="F256:F268">E256/C256*100</f>
        <v>#DIV/0!</v>
      </c>
      <c r="G256" s="362">
        <f aca="true" t="shared" si="66" ref="G256:G268">E256/D256*100</f>
        <v>0</v>
      </c>
    </row>
    <row r="257" spans="1:7" ht="15">
      <c r="A257" s="207"/>
      <c r="B257" s="289" t="s">
        <v>720</v>
      </c>
      <c r="C257" s="208">
        <v>0</v>
      </c>
      <c r="D257" s="208">
        <v>10000</v>
      </c>
      <c r="E257" s="208">
        <v>0</v>
      </c>
      <c r="F257" s="362" t="e">
        <f t="shared" si="65"/>
        <v>#DIV/0!</v>
      </c>
      <c r="G257" s="362">
        <f t="shared" si="66"/>
        <v>0</v>
      </c>
    </row>
    <row r="258" spans="1:7" ht="15">
      <c r="A258" s="207">
        <v>4264103</v>
      </c>
      <c r="B258" s="289" t="s">
        <v>687</v>
      </c>
      <c r="C258" s="208">
        <v>7437.5</v>
      </c>
      <c r="D258" s="208">
        <v>0</v>
      </c>
      <c r="E258" s="208">
        <v>0</v>
      </c>
      <c r="F258" s="362">
        <f t="shared" si="65"/>
        <v>0</v>
      </c>
      <c r="G258" s="362" t="e">
        <f t="shared" si="66"/>
        <v>#DIV/0!</v>
      </c>
    </row>
    <row r="259" spans="1:7" ht="15">
      <c r="A259" s="70">
        <v>45</v>
      </c>
      <c r="B259" s="217" t="s">
        <v>162</v>
      </c>
      <c r="C259" s="72">
        <f>SUM(C260)</f>
        <v>0</v>
      </c>
      <c r="D259" s="72">
        <f aca="true" t="shared" si="67" ref="D259:E260">SUM(D260)</f>
        <v>200000</v>
      </c>
      <c r="E259" s="72">
        <f t="shared" si="67"/>
        <v>0</v>
      </c>
      <c r="F259" s="362" t="e">
        <f t="shared" si="65"/>
        <v>#DIV/0!</v>
      </c>
      <c r="G259" s="362">
        <f t="shared" si="66"/>
        <v>0</v>
      </c>
    </row>
    <row r="260" spans="1:7" ht="15">
      <c r="A260" s="51">
        <v>451</v>
      </c>
      <c r="B260" s="34" t="s">
        <v>163</v>
      </c>
      <c r="C260" s="30">
        <f>SUM(C261)</f>
        <v>0</v>
      </c>
      <c r="D260" s="30">
        <f t="shared" si="67"/>
        <v>200000</v>
      </c>
      <c r="E260" s="30">
        <f t="shared" si="67"/>
        <v>0</v>
      </c>
      <c r="F260" s="362" t="e">
        <f t="shared" si="65"/>
        <v>#DIV/0!</v>
      </c>
      <c r="G260" s="362">
        <f t="shared" si="66"/>
        <v>0</v>
      </c>
    </row>
    <row r="261" spans="1:7" ht="15">
      <c r="A261" s="7">
        <v>4511</v>
      </c>
      <c r="B261" s="12" t="s">
        <v>719</v>
      </c>
      <c r="C261" s="8">
        <v>0</v>
      </c>
      <c r="D261" s="8">
        <v>200000</v>
      </c>
      <c r="E261" s="13">
        <v>0</v>
      </c>
      <c r="F261" s="362" t="e">
        <f t="shared" si="65"/>
        <v>#DIV/0!</v>
      </c>
      <c r="G261" s="362">
        <f t="shared" si="66"/>
        <v>0</v>
      </c>
    </row>
    <row r="262" spans="1:7" ht="15">
      <c r="A262" s="41">
        <v>5</v>
      </c>
      <c r="B262" s="221" t="s">
        <v>164</v>
      </c>
      <c r="C262" s="42">
        <f>SUM(C263)</f>
        <v>0</v>
      </c>
      <c r="D262" s="42">
        <f aca="true" t="shared" si="68" ref="D262:E264">SUM(D263)</f>
        <v>0</v>
      </c>
      <c r="E262" s="42">
        <f t="shared" si="68"/>
        <v>0</v>
      </c>
      <c r="F262" s="362" t="e">
        <f t="shared" si="65"/>
        <v>#DIV/0!</v>
      </c>
      <c r="G262" s="362" t="e">
        <f t="shared" si="66"/>
        <v>#DIV/0!</v>
      </c>
    </row>
    <row r="263" spans="1:7" ht="15">
      <c r="A263" s="70">
        <v>54</v>
      </c>
      <c r="B263" s="217" t="s">
        <v>165</v>
      </c>
      <c r="C263" s="72">
        <f>SUM(C264)</f>
        <v>0</v>
      </c>
      <c r="D263" s="72">
        <f t="shared" si="68"/>
        <v>0</v>
      </c>
      <c r="E263" s="72">
        <f t="shared" si="68"/>
        <v>0</v>
      </c>
      <c r="F263" s="362" t="e">
        <f t="shared" si="65"/>
        <v>#DIV/0!</v>
      </c>
      <c r="G263" s="362" t="e">
        <f t="shared" si="66"/>
        <v>#DIV/0!</v>
      </c>
    </row>
    <row r="264" spans="1:7" ht="15">
      <c r="A264" s="49">
        <v>542</v>
      </c>
      <c r="B264" s="222" t="s">
        <v>165</v>
      </c>
      <c r="C264" s="40">
        <f>SUM(C265)</f>
        <v>0</v>
      </c>
      <c r="D264" s="40">
        <f t="shared" si="68"/>
        <v>0</v>
      </c>
      <c r="E264" s="40">
        <f t="shared" si="68"/>
        <v>0</v>
      </c>
      <c r="F264" s="362" t="e">
        <f t="shared" si="65"/>
        <v>#DIV/0!</v>
      </c>
      <c r="G264" s="362" t="e">
        <f t="shared" si="66"/>
        <v>#DIV/0!</v>
      </c>
    </row>
    <row r="265" spans="1:7" ht="15">
      <c r="A265" s="7">
        <v>542</v>
      </c>
      <c r="B265" s="223" t="s">
        <v>166</v>
      </c>
      <c r="C265" s="85">
        <v>0</v>
      </c>
      <c r="D265" s="8">
        <v>0</v>
      </c>
      <c r="E265" s="13">
        <v>0</v>
      </c>
      <c r="F265" s="362" t="e">
        <f t="shared" si="65"/>
        <v>#DIV/0!</v>
      </c>
      <c r="G265" s="362" t="e">
        <f t="shared" si="66"/>
        <v>#DIV/0!</v>
      </c>
    </row>
    <row r="266" spans="1:7" ht="15">
      <c r="A266" s="121">
        <v>9</v>
      </c>
      <c r="B266" s="225" t="s">
        <v>223</v>
      </c>
      <c r="C266" s="125">
        <f>SUM(C267)</f>
        <v>0</v>
      </c>
      <c r="D266" s="125">
        <f>D268</f>
        <v>0</v>
      </c>
      <c r="E266" s="125">
        <f aca="true" t="shared" si="69" ref="D266:E267">SUM(E267)</f>
        <v>0</v>
      </c>
      <c r="F266" s="362" t="e">
        <f t="shared" si="65"/>
        <v>#DIV/0!</v>
      </c>
      <c r="G266" s="362" t="e">
        <f t="shared" si="66"/>
        <v>#DIV/0!</v>
      </c>
    </row>
    <row r="267" spans="1:7" ht="15">
      <c r="A267" s="123">
        <v>92</v>
      </c>
      <c r="B267" s="226" t="s">
        <v>485</v>
      </c>
      <c r="C267" s="124">
        <f>SUM(C268)</f>
        <v>0</v>
      </c>
      <c r="D267" s="124">
        <f t="shared" si="69"/>
        <v>0</v>
      </c>
      <c r="E267" s="124">
        <f t="shared" si="69"/>
        <v>0</v>
      </c>
      <c r="F267" s="362" t="e">
        <f t="shared" si="65"/>
        <v>#DIV/0!</v>
      </c>
      <c r="G267" s="362" t="e">
        <f t="shared" si="66"/>
        <v>#DIV/0!</v>
      </c>
    </row>
    <row r="268" spans="1:8" ht="15">
      <c r="A268" s="452">
        <v>9221</v>
      </c>
      <c r="B268" s="453" t="s">
        <v>566</v>
      </c>
      <c r="C268" s="423"/>
      <c r="D268" s="454">
        <v>0</v>
      </c>
      <c r="E268" s="423">
        <v>0</v>
      </c>
      <c r="F268" s="455" t="e">
        <f t="shared" si="65"/>
        <v>#DIV/0!</v>
      </c>
      <c r="G268" s="455" t="e">
        <f t="shared" si="66"/>
        <v>#DIV/0!</v>
      </c>
      <c r="H268" s="443"/>
    </row>
    <row r="269" spans="1:8" ht="15">
      <c r="A269" s="476" t="s">
        <v>167</v>
      </c>
      <c r="B269" s="476"/>
      <c r="C269" s="476"/>
      <c r="D269" s="476"/>
      <c r="E269" s="476"/>
      <c r="F269" s="476"/>
      <c r="G269" s="476"/>
      <c r="H269" s="437"/>
    </row>
    <row r="270" spans="1:8" ht="16.5" thickBot="1">
      <c r="A270" s="489" t="s">
        <v>168</v>
      </c>
      <c r="B270" s="489"/>
      <c r="C270" s="489"/>
      <c r="D270" s="489"/>
      <c r="E270" s="489"/>
      <c r="F270" s="489"/>
      <c r="G270" s="489"/>
      <c r="H270" s="437"/>
    </row>
    <row r="271" spans="1:8" ht="23.25" thickBot="1">
      <c r="A271" s="456" t="s">
        <v>169</v>
      </c>
      <c r="B271" s="457"/>
      <c r="C271" s="458"/>
      <c r="D271" s="459"/>
      <c r="E271" s="459"/>
      <c r="F271" s="460"/>
      <c r="G271" s="460"/>
      <c r="H271" s="437"/>
    </row>
    <row r="272" spans="1:7" ht="19.5" thickBot="1">
      <c r="A272" s="65" t="s">
        <v>170</v>
      </c>
      <c r="B272" s="109"/>
      <c r="C272" s="110">
        <f>SUM(C275)</f>
        <v>0</v>
      </c>
      <c r="D272" s="110">
        <f aca="true" t="shared" si="70" ref="D272:E272">SUM(D275)</f>
        <v>0</v>
      </c>
      <c r="E272" s="110">
        <f t="shared" si="70"/>
        <v>0</v>
      </c>
      <c r="F272" s="358" t="e">
        <f>E272/C272*100</f>
        <v>#DIV/0!</v>
      </c>
      <c r="G272" s="359" t="e">
        <f>E272/D272*100</f>
        <v>#DIV/0!</v>
      </c>
    </row>
    <row r="273" spans="1:7" ht="15.75" thickBot="1">
      <c r="A273" s="2"/>
      <c r="B273" s="1"/>
      <c r="C273" s="1"/>
      <c r="D273" s="1"/>
      <c r="E273" s="1"/>
      <c r="F273" s="360"/>
      <c r="G273" s="360"/>
    </row>
    <row r="274" spans="1:7" ht="72.75" thickBot="1">
      <c r="A274" s="58" t="s">
        <v>20</v>
      </c>
      <c r="B274" s="59" t="s">
        <v>21</v>
      </c>
      <c r="C274" s="203" t="s">
        <v>698</v>
      </c>
      <c r="D274" s="203" t="s">
        <v>700</v>
      </c>
      <c r="E274" s="93" t="s">
        <v>699</v>
      </c>
      <c r="F274" s="361" t="s">
        <v>701</v>
      </c>
      <c r="G274" s="361" t="s">
        <v>702</v>
      </c>
    </row>
    <row r="275" spans="1:7" ht="36" customHeight="1" thickTop="1">
      <c r="A275" s="62">
        <v>8</v>
      </c>
      <c r="B275" s="293" t="s">
        <v>171</v>
      </c>
      <c r="C275" s="42">
        <f>SUM(C276)</f>
        <v>0</v>
      </c>
      <c r="D275" s="42">
        <f aca="true" t="shared" si="71" ref="D275:E277">SUM(D276)</f>
        <v>0</v>
      </c>
      <c r="E275" s="42">
        <f t="shared" si="71"/>
        <v>0</v>
      </c>
      <c r="F275" s="364" t="e">
        <f>E275/C275*100</f>
        <v>#DIV/0!</v>
      </c>
      <c r="G275" s="364" t="e">
        <f>E275/D275*100</f>
        <v>#DIV/0!</v>
      </c>
    </row>
    <row r="276" spans="1:7" ht="15">
      <c r="A276" s="70">
        <v>84</v>
      </c>
      <c r="B276" s="71"/>
      <c r="C276" s="72">
        <f>SUM(C277)</f>
        <v>0</v>
      </c>
      <c r="D276" s="72">
        <f t="shared" si="71"/>
        <v>0</v>
      </c>
      <c r="E276" s="72">
        <f t="shared" si="71"/>
        <v>0</v>
      </c>
      <c r="F276" s="364" t="e">
        <f>E276/C276*100</f>
        <v>#DIV/0!</v>
      </c>
      <c r="G276" s="364" t="e">
        <f>E276/D276*100</f>
        <v>#DIV/0!</v>
      </c>
    </row>
    <row r="277" spans="1:7" ht="15">
      <c r="A277" s="37">
        <v>844</v>
      </c>
      <c r="B277" s="38" t="s">
        <v>172</v>
      </c>
      <c r="C277" s="39">
        <f>SUM(C278)</f>
        <v>0</v>
      </c>
      <c r="D277" s="39">
        <f t="shared" si="71"/>
        <v>0</v>
      </c>
      <c r="E277" s="39">
        <f t="shared" si="71"/>
        <v>0</v>
      </c>
      <c r="F277" s="364" t="e">
        <f>E277/C277*100</f>
        <v>#DIV/0!</v>
      </c>
      <c r="G277" s="364" t="e">
        <f>E277/D277*100</f>
        <v>#DIV/0!</v>
      </c>
    </row>
    <row r="278" spans="1:7" ht="15">
      <c r="A278" s="11">
        <v>8443</v>
      </c>
      <c r="B278" s="12" t="s">
        <v>173</v>
      </c>
      <c r="C278" s="13">
        <v>0</v>
      </c>
      <c r="D278" s="13">
        <v>0</v>
      </c>
      <c r="E278" s="13">
        <v>0</v>
      </c>
      <c r="F278" s="364" t="e">
        <f>E278/C278*100</f>
        <v>#DIV/0!</v>
      </c>
      <c r="G278" s="364" t="e">
        <f>E278/D278*100</f>
        <v>#DIV/0!</v>
      </c>
    </row>
    <row r="279" spans="1:7" ht="15.75" thickBot="1">
      <c r="A279" s="5"/>
      <c r="B279" s="3"/>
      <c r="C279" s="3"/>
      <c r="D279" s="4"/>
      <c r="E279" s="4"/>
      <c r="F279" s="363"/>
      <c r="G279" s="363"/>
    </row>
    <row r="280" spans="1:7" ht="23.25" thickBot="1">
      <c r="A280" s="64" t="s">
        <v>174</v>
      </c>
      <c r="B280" s="108"/>
      <c r="C280" s="107"/>
      <c r="D280" s="43"/>
      <c r="E280" s="43"/>
      <c r="F280" s="356"/>
      <c r="G280" s="356"/>
    </row>
    <row r="281" spans="1:7" ht="19.5" thickBot="1">
      <c r="A281" s="65" t="s">
        <v>175</v>
      </c>
      <c r="B281" s="109"/>
      <c r="C281" s="110">
        <f>SUM(C284)</f>
        <v>0</v>
      </c>
      <c r="D281" s="110">
        <f aca="true" t="shared" si="72" ref="D281:E281">SUM(D284)</f>
        <v>0</v>
      </c>
      <c r="E281" s="110">
        <f t="shared" si="72"/>
        <v>0</v>
      </c>
      <c r="F281" s="358" t="e">
        <f>E281/C281*100</f>
        <v>#DIV/0!</v>
      </c>
      <c r="G281" s="359" t="e">
        <f>E281/D281*100</f>
        <v>#DIV/0!</v>
      </c>
    </row>
    <row r="282" spans="1:7" ht="15.75" thickBot="1">
      <c r="A282" s="2"/>
      <c r="B282" s="1"/>
      <c r="C282" s="1"/>
      <c r="D282" s="1"/>
      <c r="E282" s="1"/>
      <c r="F282" s="360"/>
      <c r="G282" s="360"/>
    </row>
    <row r="283" spans="1:7" ht="74.25" customHeight="1" thickBot="1">
      <c r="A283" s="58" t="s">
        <v>20</v>
      </c>
      <c r="B283" s="59" t="s">
        <v>21</v>
      </c>
      <c r="C283" s="203" t="s">
        <v>698</v>
      </c>
      <c r="D283" s="203" t="s">
        <v>700</v>
      </c>
      <c r="E283" s="93" t="s">
        <v>699</v>
      </c>
      <c r="F283" s="361" t="s">
        <v>701</v>
      </c>
      <c r="G283" s="361" t="s">
        <v>702</v>
      </c>
    </row>
    <row r="284" spans="1:7" ht="15.75" thickTop="1">
      <c r="A284" s="45">
        <v>5</v>
      </c>
      <c r="B284" s="46" t="s">
        <v>176</v>
      </c>
      <c r="C284" s="47">
        <f>SUM(C285)</f>
        <v>0</v>
      </c>
      <c r="D284" s="47">
        <f aca="true" t="shared" si="73" ref="D284:E286">SUM(D285)</f>
        <v>0</v>
      </c>
      <c r="E284" s="47">
        <f t="shared" si="73"/>
        <v>0</v>
      </c>
      <c r="F284" s="365" t="e">
        <f>E284/C284*100</f>
        <v>#DIV/0!</v>
      </c>
      <c r="G284" s="365" t="e">
        <f>E284/D284*100</f>
        <v>#DIV/0!</v>
      </c>
    </row>
    <row r="285" spans="1:7" ht="15">
      <c r="A285" s="67">
        <v>54</v>
      </c>
      <c r="B285" s="68" t="s">
        <v>177</v>
      </c>
      <c r="C285" s="69">
        <f>SUM(C286)</f>
        <v>0</v>
      </c>
      <c r="D285" s="69">
        <f t="shared" si="73"/>
        <v>0</v>
      </c>
      <c r="E285" s="69">
        <f t="shared" si="73"/>
        <v>0</v>
      </c>
      <c r="F285" s="365" t="e">
        <f>E285/C285*100</f>
        <v>#DIV/0!</v>
      </c>
      <c r="G285" s="365" t="e">
        <f>E285/D285*100</f>
        <v>#DIV/0!</v>
      </c>
    </row>
    <row r="286" spans="1:7" ht="15">
      <c r="A286" s="52">
        <v>542</v>
      </c>
      <c r="B286" s="53" t="s">
        <v>165</v>
      </c>
      <c r="C286" s="54">
        <f>SUM(C287)</f>
        <v>0</v>
      </c>
      <c r="D286" s="54">
        <f t="shared" si="73"/>
        <v>0</v>
      </c>
      <c r="E286" s="54">
        <f t="shared" si="73"/>
        <v>0</v>
      </c>
      <c r="F286" s="365" t="e">
        <f>E286/C286*100</f>
        <v>#DIV/0!</v>
      </c>
      <c r="G286" s="365" t="e">
        <f>E286/D286*100</f>
        <v>#DIV/0!</v>
      </c>
    </row>
    <row r="287" spans="1:7" ht="15">
      <c r="A287" s="17">
        <v>5421</v>
      </c>
      <c r="B287" s="16" t="s">
        <v>165</v>
      </c>
      <c r="C287" s="19">
        <v>0</v>
      </c>
      <c r="D287" s="19">
        <v>0</v>
      </c>
      <c r="E287" s="19">
        <v>0</v>
      </c>
      <c r="F287" s="365" t="e">
        <f>E287/C287*100</f>
        <v>#DIV/0!</v>
      </c>
      <c r="G287" s="365" t="e">
        <f>E287/D287*100</f>
        <v>#DIV/0!</v>
      </c>
    </row>
    <row r="288" spans="1:7" ht="15">
      <c r="A288" s="488" t="s">
        <v>178</v>
      </c>
      <c r="B288" s="488"/>
      <c r="C288" s="488"/>
      <c r="D288" s="488"/>
      <c r="E288" s="488"/>
      <c r="F288" s="488"/>
      <c r="G288" s="488"/>
    </row>
    <row r="289" spans="1:7" ht="15">
      <c r="A289" s="478" t="s">
        <v>179</v>
      </c>
      <c r="B289" s="478"/>
      <c r="C289" s="478"/>
      <c r="D289" s="478"/>
      <c r="E289" s="478"/>
      <c r="F289" s="478"/>
      <c r="G289" s="478"/>
    </row>
    <row r="290" spans="1:7" ht="15">
      <c r="A290" s="101" t="s">
        <v>180</v>
      </c>
      <c r="B290" s="105"/>
      <c r="C290" s="105"/>
      <c r="D290" s="105"/>
      <c r="E290" s="105"/>
      <c r="F290" s="350"/>
      <c r="G290" s="350"/>
    </row>
    <row r="291" spans="1:7" ht="15.75" thickBot="1">
      <c r="A291" s="101"/>
      <c r="B291" s="105"/>
      <c r="C291" s="105"/>
      <c r="D291" s="105"/>
      <c r="E291" s="105"/>
      <c r="F291" s="350"/>
      <c r="G291" s="350"/>
    </row>
    <row r="292" spans="1:7" ht="15.75" thickBot="1">
      <c r="A292" s="491" t="s">
        <v>181</v>
      </c>
      <c r="B292" s="492"/>
      <c r="C292" s="113">
        <f>SUM(C295+C357+C362)</f>
        <v>1897626.41</v>
      </c>
      <c r="D292" s="113">
        <f>SUM(D295+D357+D362)</f>
        <v>7284050</v>
      </c>
      <c r="E292" s="113">
        <f>SUM(E295+E357+E362)</f>
        <v>2385720</v>
      </c>
      <c r="F292" s="366">
        <f>E292/C292*100</f>
        <v>125.72126881391792</v>
      </c>
      <c r="G292" s="367">
        <f>E292/D292*100</f>
        <v>32.752658205256694</v>
      </c>
    </row>
    <row r="293" spans="1:7" ht="15.75" thickBot="1">
      <c r="A293" s="22"/>
      <c r="B293" s="106"/>
      <c r="C293" s="23"/>
      <c r="D293" s="23"/>
      <c r="E293" s="23"/>
      <c r="F293" s="363"/>
      <c r="G293" s="363"/>
    </row>
    <row r="294" spans="1:7" ht="72.75" thickBot="1">
      <c r="A294" s="114" t="s">
        <v>20</v>
      </c>
      <c r="B294" s="115" t="s">
        <v>21</v>
      </c>
      <c r="C294" s="203" t="s">
        <v>698</v>
      </c>
      <c r="D294" s="203" t="s">
        <v>700</v>
      </c>
      <c r="E294" s="93" t="s">
        <v>699</v>
      </c>
      <c r="F294" s="361" t="s">
        <v>701</v>
      </c>
      <c r="G294" s="361" t="s">
        <v>702</v>
      </c>
    </row>
    <row r="295" spans="1:7" ht="15">
      <c r="A295" s="120">
        <v>6</v>
      </c>
      <c r="B295" s="225" t="s">
        <v>22</v>
      </c>
      <c r="C295" s="125">
        <f>SUM(C296+C310+C325+C339+C349+C355)</f>
        <v>1883190.3399999999</v>
      </c>
      <c r="D295" s="125">
        <f>SUM(D296+D310+D325+D339+D349+D355)</f>
        <v>7142950</v>
      </c>
      <c r="E295" s="125">
        <f>SUM(E296+E310+E325+E339+E349+E355)</f>
        <v>2346905</v>
      </c>
      <c r="F295" s="279">
        <f aca="true" t="shared" si="74" ref="F295:F327">E295/C295*100</f>
        <v>124.6238869300912</v>
      </c>
      <c r="G295" s="279">
        <f aca="true" t="shared" si="75" ref="G295:G327">E295/D295*100</f>
        <v>32.856242868842706</v>
      </c>
    </row>
    <row r="296" spans="1:9" ht="15">
      <c r="A296" s="122">
        <v>61</v>
      </c>
      <c r="B296" s="226" t="s">
        <v>23</v>
      </c>
      <c r="C296" s="124">
        <f>SUM(C297:C309)</f>
        <v>391849.19999999995</v>
      </c>
      <c r="D296" s="124">
        <f>SUM(D297:D309)</f>
        <v>2850000</v>
      </c>
      <c r="E296" s="124">
        <f>SUM(E297:E309)</f>
        <v>1887374</v>
      </c>
      <c r="F296" s="279">
        <f t="shared" si="74"/>
        <v>481.6582501635834</v>
      </c>
      <c r="G296" s="279">
        <f t="shared" si="75"/>
        <v>66.22364912280702</v>
      </c>
      <c r="H296" s="325">
        <f>SUM(D297:D303)</f>
        <v>2800000</v>
      </c>
      <c r="I296" s="325">
        <f>SUM(E297:E303)</f>
        <v>1847068</v>
      </c>
    </row>
    <row r="297" spans="1:7" ht="15">
      <c r="A297" s="116" t="s">
        <v>182</v>
      </c>
      <c r="B297" s="227" t="s">
        <v>183</v>
      </c>
      <c r="C297" s="318">
        <v>204064.99</v>
      </c>
      <c r="D297" s="318">
        <v>150000</v>
      </c>
      <c r="E297" s="19">
        <v>161545</v>
      </c>
      <c r="F297" s="279">
        <f t="shared" si="74"/>
        <v>79.16350570472672</v>
      </c>
      <c r="G297" s="279">
        <f t="shared" si="75"/>
        <v>107.69666666666666</v>
      </c>
    </row>
    <row r="298" spans="1:7" ht="15">
      <c r="A298" s="405" t="s">
        <v>182</v>
      </c>
      <c r="B298" s="227" t="s">
        <v>732</v>
      </c>
      <c r="C298" s="318">
        <v>113926.94</v>
      </c>
      <c r="D298" s="318">
        <v>2400000</v>
      </c>
      <c r="E298" s="19">
        <v>1643321</v>
      </c>
      <c r="F298" s="279">
        <f t="shared" si="74"/>
        <v>1442.434072222075</v>
      </c>
      <c r="G298" s="279">
        <f t="shared" si="75"/>
        <v>68.47170833333334</v>
      </c>
    </row>
    <row r="299" spans="1:7" ht="15">
      <c r="A299" s="116" t="s">
        <v>184</v>
      </c>
      <c r="B299" s="227" t="s">
        <v>185</v>
      </c>
      <c r="C299" s="318">
        <v>6537.76</v>
      </c>
      <c r="D299" s="318">
        <v>100000</v>
      </c>
      <c r="E299" s="19">
        <v>10509</v>
      </c>
      <c r="F299" s="279">
        <f t="shared" si="74"/>
        <v>160.74312914515062</v>
      </c>
      <c r="G299" s="279">
        <f t="shared" si="75"/>
        <v>10.509</v>
      </c>
    </row>
    <row r="300" spans="1:7" ht="15">
      <c r="A300" s="117" t="s">
        <v>186</v>
      </c>
      <c r="B300" s="227" t="s">
        <v>187</v>
      </c>
      <c r="C300" s="318">
        <v>12908.92</v>
      </c>
      <c r="D300" s="318">
        <v>100000</v>
      </c>
      <c r="E300" s="19">
        <v>12857</v>
      </c>
      <c r="F300" s="279">
        <f t="shared" si="74"/>
        <v>99.5977974919668</v>
      </c>
      <c r="G300" s="279">
        <f t="shared" si="75"/>
        <v>12.857</v>
      </c>
    </row>
    <row r="301" spans="1:7" ht="15">
      <c r="A301" s="117" t="s">
        <v>188</v>
      </c>
      <c r="B301" s="227" t="s">
        <v>189</v>
      </c>
      <c r="C301" s="318">
        <v>14580.05</v>
      </c>
      <c r="D301" s="318">
        <v>30000</v>
      </c>
      <c r="E301" s="19">
        <v>13639</v>
      </c>
      <c r="F301" s="279">
        <f t="shared" si="74"/>
        <v>93.54563255955914</v>
      </c>
      <c r="G301" s="279">
        <f t="shared" si="75"/>
        <v>45.46333333333333</v>
      </c>
    </row>
    <row r="302" spans="1:12" ht="15">
      <c r="A302" s="117" t="s">
        <v>190</v>
      </c>
      <c r="B302" s="227" t="s">
        <v>191</v>
      </c>
      <c r="C302" s="318">
        <v>13045.29</v>
      </c>
      <c r="D302" s="318">
        <v>13000</v>
      </c>
      <c r="E302" s="19">
        <v>5172</v>
      </c>
      <c r="F302" s="279">
        <f t="shared" si="74"/>
        <v>39.64649310210812</v>
      </c>
      <c r="G302" s="279">
        <f t="shared" si="75"/>
        <v>39.784615384615385</v>
      </c>
      <c r="L302" s="325"/>
    </row>
    <row r="303" spans="1:7" ht="24.75">
      <c r="A303" s="117" t="s">
        <v>192</v>
      </c>
      <c r="B303" s="294" t="s">
        <v>193</v>
      </c>
      <c r="C303" s="318">
        <v>335.89</v>
      </c>
      <c r="D303" s="318">
        <v>7000</v>
      </c>
      <c r="E303" s="19">
        <v>25</v>
      </c>
      <c r="F303" s="279">
        <f t="shared" si="74"/>
        <v>7.442912858376255</v>
      </c>
      <c r="G303" s="279">
        <f t="shared" si="75"/>
        <v>0.35714285714285715</v>
      </c>
    </row>
    <row r="304" spans="1:9" ht="15">
      <c r="A304" s="118">
        <v>61315</v>
      </c>
      <c r="B304" s="227" t="s">
        <v>194</v>
      </c>
      <c r="C304" s="318">
        <v>0</v>
      </c>
      <c r="D304" s="19">
        <v>0</v>
      </c>
      <c r="E304" s="19">
        <v>100</v>
      </c>
      <c r="F304" s="279" t="e">
        <f t="shared" si="74"/>
        <v>#DIV/0!</v>
      </c>
      <c r="G304" s="279" t="e">
        <f t="shared" si="75"/>
        <v>#DIV/0!</v>
      </c>
      <c r="H304" s="325">
        <f>SUM(D304:D306)</f>
        <v>25000</v>
      </c>
      <c r="I304" s="325">
        <f>SUM(E304:E306)</f>
        <v>29416</v>
      </c>
    </row>
    <row r="305" spans="1:7" ht="15">
      <c r="A305" s="118">
        <v>61341</v>
      </c>
      <c r="B305" s="227" t="s">
        <v>195</v>
      </c>
      <c r="C305" s="318">
        <v>12590.42</v>
      </c>
      <c r="D305" s="19">
        <v>25000</v>
      </c>
      <c r="E305" s="19">
        <v>29316</v>
      </c>
      <c r="F305" s="279">
        <f t="shared" si="74"/>
        <v>232.84370179866914</v>
      </c>
      <c r="G305" s="279">
        <f t="shared" si="75"/>
        <v>117.264</v>
      </c>
    </row>
    <row r="306" spans="1:7" ht="15">
      <c r="A306" s="118">
        <v>61342</v>
      </c>
      <c r="B306" s="227" t="s">
        <v>196</v>
      </c>
      <c r="C306" s="318">
        <v>0</v>
      </c>
      <c r="D306" s="19">
        <v>0</v>
      </c>
      <c r="E306" s="19">
        <v>0</v>
      </c>
      <c r="F306" s="279" t="e">
        <f t="shared" si="74"/>
        <v>#DIV/0!</v>
      </c>
      <c r="G306" s="279" t="e">
        <f t="shared" si="75"/>
        <v>#DIV/0!</v>
      </c>
    </row>
    <row r="307" spans="1:9" ht="15">
      <c r="A307" s="118">
        <v>61424</v>
      </c>
      <c r="B307" s="227" t="s">
        <v>197</v>
      </c>
      <c r="C307" s="318">
        <v>6079.56</v>
      </c>
      <c r="D307" s="19">
        <v>10000</v>
      </c>
      <c r="E307" s="19">
        <v>10415</v>
      </c>
      <c r="F307" s="279">
        <f t="shared" si="74"/>
        <v>171.3117396653705</v>
      </c>
      <c r="G307" s="279">
        <f t="shared" si="75"/>
        <v>104.15</v>
      </c>
      <c r="H307" s="325">
        <f>SUM(D307:D308)</f>
        <v>25000</v>
      </c>
      <c r="I307" s="325">
        <f>SUM(E307:E308)</f>
        <v>10890</v>
      </c>
    </row>
    <row r="308" spans="1:7" ht="15">
      <c r="A308" s="118">
        <v>61453</v>
      </c>
      <c r="B308" s="227" t="s">
        <v>198</v>
      </c>
      <c r="C308" s="318">
        <v>7779.38</v>
      </c>
      <c r="D308" s="19">
        <v>15000</v>
      </c>
      <c r="E308" s="19">
        <v>475</v>
      </c>
      <c r="F308" s="279">
        <f t="shared" si="74"/>
        <v>6.105885044823623</v>
      </c>
      <c r="G308" s="279">
        <f t="shared" si="75"/>
        <v>3.166666666666667</v>
      </c>
    </row>
    <row r="309" spans="1:7" ht="15">
      <c r="A309" s="118">
        <v>61639</v>
      </c>
      <c r="B309" s="227" t="s">
        <v>578</v>
      </c>
      <c r="C309" s="318">
        <v>0</v>
      </c>
      <c r="D309" s="19">
        <v>0</v>
      </c>
      <c r="E309" s="19">
        <v>0</v>
      </c>
      <c r="F309" s="279" t="e">
        <f t="shared" si="74"/>
        <v>#DIV/0!</v>
      </c>
      <c r="G309" s="279" t="e">
        <f t="shared" si="75"/>
        <v>#DIV/0!</v>
      </c>
    </row>
    <row r="310" spans="1:7" ht="15">
      <c r="A310" s="122">
        <v>63</v>
      </c>
      <c r="B310" s="226" t="s">
        <v>199</v>
      </c>
      <c r="C310" s="124">
        <f>SUM(C311:C324)</f>
        <v>810926</v>
      </c>
      <c r="D310" s="124">
        <f>SUM(D311:D324)</f>
        <v>3166450</v>
      </c>
      <c r="E310" s="124">
        <f>SUM(E311:E324)</f>
        <v>45157</v>
      </c>
      <c r="F310" s="279">
        <f t="shared" si="74"/>
        <v>5.568572224839258</v>
      </c>
      <c r="G310" s="279">
        <f t="shared" si="75"/>
        <v>1.4261081021333037</v>
      </c>
    </row>
    <row r="311" spans="1:9" ht="15">
      <c r="A311" s="119">
        <v>63311</v>
      </c>
      <c r="B311" s="227" t="s">
        <v>733</v>
      </c>
      <c r="C311" s="318">
        <v>687526</v>
      </c>
      <c r="D311" s="19">
        <v>280000</v>
      </c>
      <c r="E311" s="19">
        <v>29157</v>
      </c>
      <c r="F311" s="279">
        <f t="shared" si="74"/>
        <v>4.240857800286825</v>
      </c>
      <c r="G311" s="279">
        <f t="shared" si="75"/>
        <v>10.413214285714286</v>
      </c>
      <c r="H311" s="325">
        <f>SUM(D311:D313)</f>
        <v>300000</v>
      </c>
      <c r="I311" s="325">
        <f>SUM(E311:E313)</f>
        <v>29157</v>
      </c>
    </row>
    <row r="312" spans="1:7" ht="15">
      <c r="A312" s="119">
        <v>63311</v>
      </c>
      <c r="B312" s="227" t="s">
        <v>657</v>
      </c>
      <c r="C312" s="318">
        <v>17400</v>
      </c>
      <c r="D312" s="19">
        <v>20000</v>
      </c>
      <c r="E312" s="19">
        <v>0</v>
      </c>
      <c r="F312" s="279">
        <f t="shared" si="74"/>
        <v>0</v>
      </c>
      <c r="G312" s="279">
        <f t="shared" si="75"/>
        <v>0</v>
      </c>
    </row>
    <row r="313" spans="1:7" ht="15">
      <c r="A313" s="119">
        <v>63312</v>
      </c>
      <c r="B313" s="227" t="s">
        <v>200</v>
      </c>
      <c r="C313" s="318">
        <v>0</v>
      </c>
      <c r="D313" s="19">
        <v>0</v>
      </c>
      <c r="E313" s="19">
        <v>0</v>
      </c>
      <c r="F313" s="279" t="e">
        <f t="shared" si="74"/>
        <v>#DIV/0!</v>
      </c>
      <c r="G313" s="279" t="e">
        <f t="shared" si="75"/>
        <v>#DIV/0!</v>
      </c>
    </row>
    <row r="314" spans="1:9" ht="15">
      <c r="A314" s="118">
        <v>63321</v>
      </c>
      <c r="B314" s="227" t="s">
        <v>201</v>
      </c>
      <c r="C314" s="318">
        <v>70300</v>
      </c>
      <c r="D314" s="19">
        <v>400000</v>
      </c>
      <c r="E314" s="19">
        <v>0</v>
      </c>
      <c r="F314" s="279">
        <f t="shared" si="74"/>
        <v>0</v>
      </c>
      <c r="G314" s="279">
        <f t="shared" si="75"/>
        <v>0</v>
      </c>
      <c r="H314" s="325">
        <f>SUM(D314:D316)</f>
        <v>500000</v>
      </c>
      <c r="I314" s="325">
        <f>SUM(E314:E316)</f>
        <v>16000</v>
      </c>
    </row>
    <row r="315" spans="1:7" ht="15">
      <c r="A315" s="118">
        <v>63321</v>
      </c>
      <c r="B315" s="227" t="s">
        <v>658</v>
      </c>
      <c r="C315" s="318">
        <v>0</v>
      </c>
      <c r="D315" s="19">
        <v>100000</v>
      </c>
      <c r="E315" s="19">
        <v>16000</v>
      </c>
      <c r="F315" s="279" t="e">
        <f t="shared" si="74"/>
        <v>#DIV/0!</v>
      </c>
      <c r="G315" s="279">
        <f t="shared" si="75"/>
        <v>16</v>
      </c>
    </row>
    <row r="316" spans="1:7" ht="15">
      <c r="A316" s="118">
        <v>63322</v>
      </c>
      <c r="B316" s="227" t="s">
        <v>202</v>
      </c>
      <c r="C316" s="318">
        <v>0</v>
      </c>
      <c r="D316" s="19">
        <v>0</v>
      </c>
      <c r="E316" s="19">
        <v>0</v>
      </c>
      <c r="F316" s="279" t="e">
        <f t="shared" si="74"/>
        <v>#DIV/0!</v>
      </c>
      <c r="G316" s="279" t="e">
        <f t="shared" si="75"/>
        <v>#DIV/0!</v>
      </c>
    </row>
    <row r="317" spans="1:9" ht="24.75">
      <c r="A317" s="119">
        <v>63341</v>
      </c>
      <c r="B317" s="294" t="s">
        <v>567</v>
      </c>
      <c r="C317" s="318">
        <v>0</v>
      </c>
      <c r="D317" s="19">
        <v>0</v>
      </c>
      <c r="E317" s="19">
        <v>0</v>
      </c>
      <c r="F317" s="279" t="e">
        <f t="shared" si="74"/>
        <v>#DIV/0!</v>
      </c>
      <c r="G317" s="279" t="e">
        <f t="shared" si="75"/>
        <v>#DIV/0!</v>
      </c>
      <c r="H317" s="325"/>
      <c r="I317" s="325"/>
    </row>
    <row r="318" spans="1:7" ht="15">
      <c r="A318" s="118">
        <v>63414</v>
      </c>
      <c r="B318" s="227" t="s">
        <v>659</v>
      </c>
      <c r="C318" s="318">
        <v>0</v>
      </c>
      <c r="D318" s="19">
        <v>218450</v>
      </c>
      <c r="E318" s="19">
        <v>0</v>
      </c>
      <c r="F318" s="279" t="e">
        <f t="shared" si="74"/>
        <v>#DIV/0!</v>
      </c>
      <c r="G318" s="279">
        <f t="shared" si="75"/>
        <v>0</v>
      </c>
    </row>
    <row r="319" spans="1:7" ht="15">
      <c r="A319" s="118">
        <v>63416</v>
      </c>
      <c r="B319" s="227" t="s">
        <v>705</v>
      </c>
      <c r="C319" s="318">
        <v>0</v>
      </c>
      <c r="D319" s="19">
        <v>48000</v>
      </c>
      <c r="E319" s="19">
        <v>0</v>
      </c>
      <c r="F319" s="279" t="e">
        <f t="shared" si="74"/>
        <v>#DIV/0!</v>
      </c>
      <c r="G319" s="279">
        <f t="shared" si="75"/>
        <v>0</v>
      </c>
    </row>
    <row r="320" spans="1:7" ht="24.75">
      <c r="A320" s="118">
        <v>63426</v>
      </c>
      <c r="B320" s="294" t="s">
        <v>676</v>
      </c>
      <c r="C320" s="318">
        <v>0</v>
      </c>
      <c r="D320" s="19">
        <v>0</v>
      </c>
      <c r="E320" s="19">
        <v>0</v>
      </c>
      <c r="F320" s="279" t="e">
        <f t="shared" si="74"/>
        <v>#DIV/0!</v>
      </c>
      <c r="G320" s="279" t="e">
        <f t="shared" si="75"/>
        <v>#DIV/0!</v>
      </c>
    </row>
    <row r="321" spans="1:7" ht="15">
      <c r="A321" s="118">
        <v>63621</v>
      </c>
      <c r="B321" s="294" t="s">
        <v>675</v>
      </c>
      <c r="C321" s="318">
        <v>0</v>
      </c>
      <c r="D321" s="19">
        <v>0</v>
      </c>
      <c r="E321" s="19">
        <v>0</v>
      </c>
      <c r="F321" s="279" t="e">
        <f t="shared" si="74"/>
        <v>#DIV/0!</v>
      </c>
      <c r="G321" s="279" t="e">
        <f t="shared" si="75"/>
        <v>#DIV/0!</v>
      </c>
    </row>
    <row r="322" spans="1:7" ht="15">
      <c r="A322" s="118">
        <v>63821</v>
      </c>
      <c r="B322" s="294" t="s">
        <v>660</v>
      </c>
      <c r="C322" s="318">
        <v>0</v>
      </c>
      <c r="D322" s="19">
        <v>1800000</v>
      </c>
      <c r="E322" s="19">
        <v>0</v>
      </c>
      <c r="F322" s="279" t="e">
        <f t="shared" si="74"/>
        <v>#DIV/0!</v>
      </c>
      <c r="G322" s="279">
        <f t="shared" si="75"/>
        <v>0</v>
      </c>
    </row>
    <row r="323" spans="1:7" ht="15">
      <c r="A323" s="118">
        <v>63821</v>
      </c>
      <c r="B323" s="294" t="s">
        <v>680</v>
      </c>
      <c r="C323" s="318">
        <v>35700</v>
      </c>
      <c r="D323" s="19">
        <v>0</v>
      </c>
      <c r="E323" s="19">
        <v>0</v>
      </c>
      <c r="F323" s="279">
        <f t="shared" si="74"/>
        <v>0</v>
      </c>
      <c r="G323" s="279" t="e">
        <f t="shared" si="75"/>
        <v>#DIV/0!</v>
      </c>
    </row>
    <row r="324" spans="1:7" ht="15">
      <c r="A324" s="118">
        <v>63821</v>
      </c>
      <c r="B324" s="294" t="s">
        <v>634</v>
      </c>
      <c r="C324" s="318">
        <v>0</v>
      </c>
      <c r="D324" s="19">
        <v>300000</v>
      </c>
      <c r="E324" s="19">
        <v>0</v>
      </c>
      <c r="F324" s="279" t="e">
        <f t="shared" si="74"/>
        <v>#DIV/0!</v>
      </c>
      <c r="G324" s="279">
        <f t="shared" si="75"/>
        <v>0</v>
      </c>
    </row>
    <row r="325" spans="1:7" ht="15">
      <c r="A325" s="122">
        <v>64</v>
      </c>
      <c r="B325" s="226" t="s">
        <v>33</v>
      </c>
      <c r="C325" s="124">
        <f>SUM(C326:C338)</f>
        <v>319639.82</v>
      </c>
      <c r="D325" s="124">
        <f aca="true" t="shared" si="76" ref="D325:E325">SUM(D326:D338)</f>
        <v>457500</v>
      </c>
      <c r="E325" s="124">
        <f t="shared" si="76"/>
        <v>138252</v>
      </c>
      <c r="F325" s="279">
        <f t="shared" si="74"/>
        <v>43.252433316975335</v>
      </c>
      <c r="G325" s="279">
        <f t="shared" si="75"/>
        <v>30.219016393442622</v>
      </c>
    </row>
    <row r="326" spans="1:7" ht="15">
      <c r="A326" s="118">
        <v>64132</v>
      </c>
      <c r="B326" s="227" t="s">
        <v>203</v>
      </c>
      <c r="C326" s="398">
        <v>113.32</v>
      </c>
      <c r="D326" s="19">
        <v>2499</v>
      </c>
      <c r="E326" s="19">
        <v>146</v>
      </c>
      <c r="F326" s="279">
        <f t="shared" si="74"/>
        <v>128.8386869043417</v>
      </c>
      <c r="G326" s="279">
        <f t="shared" si="75"/>
        <v>5.842336934773909</v>
      </c>
    </row>
    <row r="327" spans="1:7" ht="24.75">
      <c r="A327" s="118">
        <v>64143</v>
      </c>
      <c r="B327" s="294" t="s">
        <v>204</v>
      </c>
      <c r="C327" s="398">
        <v>3070.55</v>
      </c>
      <c r="D327" s="19">
        <v>1000</v>
      </c>
      <c r="E327" s="19">
        <v>1064</v>
      </c>
      <c r="F327" s="279">
        <f t="shared" si="74"/>
        <v>34.65177248375698</v>
      </c>
      <c r="G327" s="279">
        <f t="shared" si="75"/>
        <v>106.4</v>
      </c>
    </row>
    <row r="328" spans="1:7" ht="15">
      <c r="A328" s="118">
        <v>641</v>
      </c>
      <c r="B328" s="294" t="s">
        <v>661</v>
      </c>
      <c r="C328" s="398">
        <v>0.41</v>
      </c>
      <c r="D328" s="19">
        <v>1</v>
      </c>
      <c r="E328" s="19">
        <v>1</v>
      </c>
      <c r="F328" s="279">
        <f aca="true" t="shared" si="77" ref="F328:F359">E328/C328*100</f>
        <v>243.90243902439025</v>
      </c>
      <c r="G328" s="279">
        <f aca="true" t="shared" si="78" ref="G328:G359">E328/D328*100</f>
        <v>100</v>
      </c>
    </row>
    <row r="329" spans="1:7" ht="15">
      <c r="A329" s="118">
        <v>64219</v>
      </c>
      <c r="B329" s="227" t="s">
        <v>205</v>
      </c>
      <c r="C329" s="398">
        <v>4880.7</v>
      </c>
      <c r="D329" s="19">
        <v>9000</v>
      </c>
      <c r="E329" s="19">
        <v>4511</v>
      </c>
      <c r="F329" s="279">
        <f t="shared" si="77"/>
        <v>92.42526686745755</v>
      </c>
      <c r="G329" s="279">
        <f t="shared" si="78"/>
        <v>50.12222222222222</v>
      </c>
    </row>
    <row r="330" spans="1:9" ht="15">
      <c r="A330" s="118">
        <v>64225</v>
      </c>
      <c r="B330" s="227" t="s">
        <v>206</v>
      </c>
      <c r="C330" s="398">
        <v>54433.5</v>
      </c>
      <c r="D330" s="19">
        <v>134000</v>
      </c>
      <c r="E330" s="19">
        <v>59654</v>
      </c>
      <c r="F330" s="279">
        <f t="shared" si="77"/>
        <v>109.59060137599089</v>
      </c>
      <c r="G330" s="279">
        <f t="shared" si="78"/>
        <v>44.517910447761196</v>
      </c>
      <c r="H330" s="325">
        <f>SUM(D330:D333)</f>
        <v>403000</v>
      </c>
      <c r="I330" s="325">
        <f>SUM(E330:E333)</f>
        <v>129193</v>
      </c>
    </row>
    <row r="331" spans="1:7" ht="15">
      <c r="A331" s="118">
        <v>64222</v>
      </c>
      <c r="B331" s="227" t="s">
        <v>38</v>
      </c>
      <c r="C331" s="398">
        <v>233697.93</v>
      </c>
      <c r="D331" s="19">
        <v>250000</v>
      </c>
      <c r="E331" s="19">
        <v>54669</v>
      </c>
      <c r="F331" s="279">
        <f t="shared" si="77"/>
        <v>23.393018500420606</v>
      </c>
      <c r="G331" s="279">
        <f t="shared" si="78"/>
        <v>21.8676</v>
      </c>
    </row>
    <row r="332" spans="1:7" ht="15">
      <c r="A332" s="292">
        <v>64223</v>
      </c>
      <c r="B332" s="227" t="s">
        <v>207</v>
      </c>
      <c r="C332" s="398">
        <v>1875</v>
      </c>
      <c r="D332" s="19">
        <v>4000</v>
      </c>
      <c r="E332" s="19">
        <v>1670</v>
      </c>
      <c r="F332" s="279">
        <f t="shared" si="77"/>
        <v>89.06666666666668</v>
      </c>
      <c r="G332" s="279">
        <f t="shared" si="78"/>
        <v>41.75</v>
      </c>
    </row>
    <row r="333" spans="1:7" ht="15">
      <c r="A333" s="292">
        <v>642290</v>
      </c>
      <c r="B333" s="227" t="s">
        <v>208</v>
      </c>
      <c r="C333" s="398">
        <v>14950</v>
      </c>
      <c r="D333" s="19">
        <v>15000</v>
      </c>
      <c r="E333" s="19">
        <v>13200</v>
      </c>
      <c r="F333" s="279">
        <f t="shared" si="77"/>
        <v>88.2943143812709</v>
      </c>
      <c r="G333" s="279">
        <f t="shared" si="78"/>
        <v>88</v>
      </c>
    </row>
    <row r="334" spans="1:7" ht="15">
      <c r="A334" s="292">
        <v>642291</v>
      </c>
      <c r="B334" s="227" t="s">
        <v>579</v>
      </c>
      <c r="C334" s="398">
        <v>120</v>
      </c>
      <c r="D334" s="19">
        <v>2000</v>
      </c>
      <c r="E334" s="19">
        <v>361</v>
      </c>
      <c r="F334" s="279">
        <f t="shared" si="77"/>
        <v>300.8333333333333</v>
      </c>
      <c r="G334" s="279">
        <f t="shared" si="78"/>
        <v>18.05</v>
      </c>
    </row>
    <row r="335" spans="1:7" ht="15">
      <c r="A335" s="118">
        <v>64236</v>
      </c>
      <c r="B335" s="227" t="s">
        <v>209</v>
      </c>
      <c r="C335" s="398">
        <v>0</v>
      </c>
      <c r="D335" s="19">
        <v>0</v>
      </c>
      <c r="E335" s="19">
        <v>3</v>
      </c>
      <c r="F335" s="279" t="e">
        <f t="shared" si="77"/>
        <v>#DIV/0!</v>
      </c>
      <c r="G335" s="279" t="e">
        <f t="shared" si="78"/>
        <v>#DIV/0!</v>
      </c>
    </row>
    <row r="336" spans="1:7" ht="15">
      <c r="A336" s="118">
        <v>64239</v>
      </c>
      <c r="B336" s="227" t="s">
        <v>479</v>
      </c>
      <c r="C336" s="398">
        <v>60.03</v>
      </c>
      <c r="D336" s="19">
        <v>10000</v>
      </c>
      <c r="E336" s="19">
        <v>2063</v>
      </c>
      <c r="F336" s="279">
        <f t="shared" si="77"/>
        <v>3436.615025820423</v>
      </c>
      <c r="G336" s="279">
        <f t="shared" si="78"/>
        <v>20.630000000000003</v>
      </c>
    </row>
    <row r="337" spans="1:7" ht="24.75">
      <c r="A337" s="118">
        <v>64239</v>
      </c>
      <c r="B337" s="294" t="s">
        <v>210</v>
      </c>
      <c r="C337" s="318">
        <v>49.74</v>
      </c>
      <c r="D337" s="19">
        <v>10000</v>
      </c>
      <c r="E337" s="19">
        <v>0</v>
      </c>
      <c r="F337" s="279">
        <f t="shared" si="77"/>
        <v>0</v>
      </c>
      <c r="G337" s="279">
        <f t="shared" si="78"/>
        <v>0</v>
      </c>
    </row>
    <row r="338" spans="1:7" ht="15">
      <c r="A338" s="118">
        <v>64299</v>
      </c>
      <c r="B338" s="227" t="s">
        <v>211</v>
      </c>
      <c r="C338" s="318">
        <v>6388.64</v>
      </c>
      <c r="D338" s="19">
        <v>20000</v>
      </c>
      <c r="E338" s="19">
        <v>910</v>
      </c>
      <c r="F338" s="279">
        <f t="shared" si="77"/>
        <v>14.24403315885697</v>
      </c>
      <c r="G338" s="279">
        <f t="shared" si="78"/>
        <v>4.55</v>
      </c>
    </row>
    <row r="339" spans="1:7" ht="15">
      <c r="A339" s="123">
        <v>65</v>
      </c>
      <c r="B339" s="226" t="s">
        <v>212</v>
      </c>
      <c r="C339" s="124">
        <f>SUM(C340:C348)</f>
        <v>344545.31999999995</v>
      </c>
      <c r="D339" s="124">
        <f>SUM(D340:D348)</f>
        <v>627000</v>
      </c>
      <c r="E339" s="124">
        <f>SUM(E340:E348)</f>
        <v>253876</v>
      </c>
      <c r="F339" s="279">
        <f t="shared" si="77"/>
        <v>73.68435595061922</v>
      </c>
      <c r="G339" s="279">
        <f t="shared" si="78"/>
        <v>40.490590111642746</v>
      </c>
    </row>
    <row r="340" spans="1:7" ht="15">
      <c r="A340" s="119">
        <v>65123</v>
      </c>
      <c r="B340" s="227" t="s">
        <v>213</v>
      </c>
      <c r="C340" s="318">
        <v>600</v>
      </c>
      <c r="D340" s="19">
        <v>2000</v>
      </c>
      <c r="E340" s="19">
        <v>261</v>
      </c>
      <c r="F340" s="279">
        <f t="shared" si="77"/>
        <v>43.5</v>
      </c>
      <c r="G340" s="279">
        <f t="shared" si="78"/>
        <v>13.05</v>
      </c>
    </row>
    <row r="341" spans="1:7" ht="24.75">
      <c r="A341" s="119">
        <v>6514</v>
      </c>
      <c r="B341" s="294" t="s">
        <v>580</v>
      </c>
      <c r="C341" s="318">
        <v>60040</v>
      </c>
      <c r="D341" s="19">
        <v>150000</v>
      </c>
      <c r="E341" s="19">
        <v>74741</v>
      </c>
      <c r="F341" s="279">
        <f t="shared" si="77"/>
        <v>124.48534310459694</v>
      </c>
      <c r="G341" s="279">
        <f t="shared" si="78"/>
        <v>49.827333333333335</v>
      </c>
    </row>
    <row r="342" spans="1:7" ht="15">
      <c r="A342" s="118">
        <v>65221</v>
      </c>
      <c r="B342" s="227" t="s">
        <v>214</v>
      </c>
      <c r="C342" s="318">
        <v>2104.12</v>
      </c>
      <c r="D342" s="19">
        <v>3000</v>
      </c>
      <c r="E342" s="19">
        <v>807</v>
      </c>
      <c r="F342" s="279">
        <f t="shared" si="77"/>
        <v>38.35332585593978</v>
      </c>
      <c r="G342" s="279">
        <f t="shared" si="78"/>
        <v>26.900000000000002</v>
      </c>
    </row>
    <row r="343" spans="1:9" ht="15">
      <c r="A343" s="118">
        <v>65241</v>
      </c>
      <c r="B343" s="227" t="s">
        <v>50</v>
      </c>
      <c r="C343" s="318">
        <v>62899.31</v>
      </c>
      <c r="D343" s="19">
        <v>100000</v>
      </c>
      <c r="E343" s="19">
        <v>2141</v>
      </c>
      <c r="F343" s="279">
        <f t="shared" si="77"/>
        <v>3.4038529198492005</v>
      </c>
      <c r="G343" s="279">
        <f t="shared" si="78"/>
        <v>2.141</v>
      </c>
      <c r="I343" t="s">
        <v>682</v>
      </c>
    </row>
    <row r="344" spans="1:9" ht="15">
      <c r="A344" s="118">
        <v>65269</v>
      </c>
      <c r="B344" s="227" t="s">
        <v>681</v>
      </c>
      <c r="C344" s="318">
        <v>45399.52</v>
      </c>
      <c r="D344" s="19">
        <v>12000</v>
      </c>
      <c r="E344" s="19">
        <v>3000</v>
      </c>
      <c r="F344" s="279">
        <f t="shared" si="77"/>
        <v>6.607999379729125</v>
      </c>
      <c r="G344" s="279">
        <f t="shared" si="78"/>
        <v>25</v>
      </c>
      <c r="H344">
        <v>42399.52</v>
      </c>
      <c r="I344">
        <v>3000</v>
      </c>
    </row>
    <row r="345" spans="1:7" ht="15">
      <c r="A345" s="118">
        <v>65311</v>
      </c>
      <c r="B345" s="227" t="s">
        <v>53</v>
      </c>
      <c r="C345" s="318">
        <v>4626.47</v>
      </c>
      <c r="D345" s="19">
        <v>10000</v>
      </c>
      <c r="E345" s="19">
        <v>3813</v>
      </c>
      <c r="F345" s="279">
        <f t="shared" si="77"/>
        <v>82.41704798691009</v>
      </c>
      <c r="G345" s="279">
        <f t="shared" si="78"/>
        <v>38.129999999999995</v>
      </c>
    </row>
    <row r="346" spans="1:7" ht="15">
      <c r="A346" s="118">
        <v>65321</v>
      </c>
      <c r="B346" s="227" t="s">
        <v>54</v>
      </c>
      <c r="C346" s="318">
        <v>168875.9</v>
      </c>
      <c r="D346" s="19">
        <v>350000</v>
      </c>
      <c r="E346" s="19">
        <v>169113</v>
      </c>
      <c r="F346" s="279">
        <f t="shared" si="77"/>
        <v>100.14039895568285</v>
      </c>
      <c r="G346" s="279">
        <f t="shared" si="78"/>
        <v>48.318</v>
      </c>
    </row>
    <row r="347" spans="1:7" ht="15">
      <c r="A347" s="118">
        <v>65331</v>
      </c>
      <c r="B347" s="227" t="s">
        <v>215</v>
      </c>
      <c r="C347" s="318">
        <v>0</v>
      </c>
      <c r="D347" s="19">
        <v>0</v>
      </c>
      <c r="E347" s="19">
        <v>0</v>
      </c>
      <c r="F347" s="279" t="e">
        <f t="shared" si="77"/>
        <v>#DIV/0!</v>
      </c>
      <c r="G347" s="279" t="e">
        <f t="shared" si="78"/>
        <v>#DIV/0!</v>
      </c>
    </row>
    <row r="348" spans="1:7" ht="15">
      <c r="A348" s="118">
        <v>65331</v>
      </c>
      <c r="B348" s="227" t="s">
        <v>216</v>
      </c>
      <c r="C348" s="319">
        <v>0</v>
      </c>
      <c r="D348" s="19">
        <v>0</v>
      </c>
      <c r="E348" s="19">
        <v>0</v>
      </c>
      <c r="F348" s="279" t="e">
        <f t="shared" si="77"/>
        <v>#DIV/0!</v>
      </c>
      <c r="G348" s="279" t="e">
        <f t="shared" si="78"/>
        <v>#DIV/0!</v>
      </c>
    </row>
    <row r="349" spans="1:7" ht="15">
      <c r="A349" s="123">
        <v>66</v>
      </c>
      <c r="B349" s="226" t="s">
        <v>484</v>
      </c>
      <c r="C349" s="124">
        <f>SUM(C350:C354)</f>
        <v>16230</v>
      </c>
      <c r="D349" s="124">
        <f aca="true" t="shared" si="79" ref="D349:E349">SUM(D350:D354)</f>
        <v>42000</v>
      </c>
      <c r="E349" s="124">
        <f t="shared" si="79"/>
        <v>22246</v>
      </c>
      <c r="F349" s="279">
        <f t="shared" si="77"/>
        <v>137.0671595810228</v>
      </c>
      <c r="G349" s="279">
        <f t="shared" si="78"/>
        <v>52.96666666666666</v>
      </c>
    </row>
    <row r="350" spans="1:7" ht="15">
      <c r="A350" s="119">
        <v>66151</v>
      </c>
      <c r="B350" s="227" t="s">
        <v>554</v>
      </c>
      <c r="C350" s="19">
        <v>795</v>
      </c>
      <c r="D350" s="19">
        <v>2000</v>
      </c>
      <c r="E350" s="19">
        <v>796</v>
      </c>
      <c r="F350" s="279">
        <f t="shared" si="77"/>
        <v>100.12578616352201</v>
      </c>
      <c r="G350" s="279">
        <f t="shared" si="78"/>
        <v>39.800000000000004</v>
      </c>
    </row>
    <row r="351" spans="1:9" ht="15">
      <c r="A351" s="24">
        <v>661510</v>
      </c>
      <c r="B351" s="324" t="s">
        <v>480</v>
      </c>
      <c r="C351" s="397">
        <v>12800</v>
      </c>
      <c r="D351" s="19">
        <v>31000</v>
      </c>
      <c r="E351" s="19">
        <v>20450</v>
      </c>
      <c r="F351" s="279">
        <f t="shared" si="77"/>
        <v>159.765625</v>
      </c>
      <c r="G351" s="279">
        <f t="shared" si="78"/>
        <v>65.96774193548387</v>
      </c>
      <c r="H351" s="325">
        <f>SUM(D351:D354)</f>
        <v>40000</v>
      </c>
      <c r="I351" s="325">
        <f>SUM(E351:E354)</f>
        <v>21450</v>
      </c>
    </row>
    <row r="352" spans="1:7" ht="15">
      <c r="A352" s="24">
        <v>661511</v>
      </c>
      <c r="B352" s="326" t="s">
        <v>481</v>
      </c>
      <c r="C352" s="397">
        <v>500</v>
      </c>
      <c r="D352" s="19">
        <v>3000</v>
      </c>
      <c r="E352" s="19">
        <v>0</v>
      </c>
      <c r="F352" s="279">
        <f t="shared" si="77"/>
        <v>0</v>
      </c>
      <c r="G352" s="279">
        <f t="shared" si="78"/>
        <v>0</v>
      </c>
    </row>
    <row r="353" spans="1:7" ht="15">
      <c r="A353" s="24">
        <v>661512</v>
      </c>
      <c r="B353" s="326" t="s">
        <v>482</v>
      </c>
      <c r="C353" s="397">
        <v>0</v>
      </c>
      <c r="D353" s="19">
        <v>4000</v>
      </c>
      <c r="E353" s="19">
        <v>1000</v>
      </c>
      <c r="F353" s="279" t="e">
        <f t="shared" si="77"/>
        <v>#DIV/0!</v>
      </c>
      <c r="G353" s="279">
        <f t="shared" si="78"/>
        <v>25</v>
      </c>
    </row>
    <row r="354" spans="1:7" ht="15">
      <c r="A354" s="24">
        <v>661513</v>
      </c>
      <c r="B354" s="326" t="s">
        <v>483</v>
      </c>
      <c r="C354" s="397">
        <v>2135</v>
      </c>
      <c r="D354" s="19">
        <v>2000</v>
      </c>
      <c r="E354" s="19">
        <v>0</v>
      </c>
      <c r="F354" s="279">
        <f t="shared" si="77"/>
        <v>0</v>
      </c>
      <c r="G354" s="279">
        <f t="shared" si="78"/>
        <v>0</v>
      </c>
    </row>
    <row r="355" spans="1:7" ht="15">
      <c r="A355" s="123">
        <v>68</v>
      </c>
      <c r="B355" s="226" t="s">
        <v>217</v>
      </c>
      <c r="C355" s="124">
        <f>SUM(C356)</f>
        <v>0</v>
      </c>
      <c r="D355" s="124">
        <f aca="true" t="shared" si="80" ref="D355:E355">SUM(D356)</f>
        <v>0</v>
      </c>
      <c r="E355" s="124">
        <f t="shared" si="80"/>
        <v>0</v>
      </c>
      <c r="F355" s="279" t="e">
        <f t="shared" si="77"/>
        <v>#DIV/0!</v>
      </c>
      <c r="G355" s="279" t="e">
        <f t="shared" si="78"/>
        <v>#DIV/0!</v>
      </c>
    </row>
    <row r="356" spans="1:7" ht="15">
      <c r="A356" s="119">
        <v>68311</v>
      </c>
      <c r="B356" s="227" t="s">
        <v>677</v>
      </c>
      <c r="C356" s="19">
        <v>0</v>
      </c>
      <c r="D356" s="19">
        <v>0</v>
      </c>
      <c r="E356" s="19">
        <v>0</v>
      </c>
      <c r="F356" s="279" t="e">
        <f t="shared" si="77"/>
        <v>#DIV/0!</v>
      </c>
      <c r="G356" s="279" t="e">
        <f t="shared" si="78"/>
        <v>#DIV/0!</v>
      </c>
    </row>
    <row r="357" spans="1:7" ht="15">
      <c r="A357" s="121">
        <v>7</v>
      </c>
      <c r="B357" s="225" t="s">
        <v>57</v>
      </c>
      <c r="C357" s="125">
        <f>SUM(C358+C360)</f>
        <v>14436.07</v>
      </c>
      <c r="D357" s="125">
        <f aca="true" t="shared" si="81" ref="D357:E357">SUM(D358+D360)</f>
        <v>141100</v>
      </c>
      <c r="E357" s="125">
        <f t="shared" si="81"/>
        <v>38815</v>
      </c>
      <c r="F357" s="279">
        <f t="shared" si="77"/>
        <v>268.8751162885744</v>
      </c>
      <c r="G357" s="279">
        <f t="shared" si="78"/>
        <v>27.508858965272857</v>
      </c>
    </row>
    <row r="358" spans="1:7" ht="15">
      <c r="A358" s="123">
        <v>71</v>
      </c>
      <c r="B358" s="226" t="s">
        <v>218</v>
      </c>
      <c r="C358" s="124">
        <f>SUM(C359)</f>
        <v>14436.07</v>
      </c>
      <c r="D358" s="124">
        <f aca="true" t="shared" si="82" ref="D358:E360">SUM(D359)</f>
        <v>141100</v>
      </c>
      <c r="E358" s="124">
        <f t="shared" si="82"/>
        <v>38815</v>
      </c>
      <c r="F358" s="279">
        <f t="shared" si="77"/>
        <v>268.8751162885744</v>
      </c>
      <c r="G358" s="279">
        <f t="shared" si="78"/>
        <v>27.508858965272857</v>
      </c>
    </row>
    <row r="359" spans="1:7" ht="15">
      <c r="A359" s="118">
        <v>7111</v>
      </c>
      <c r="B359" s="227" t="s">
        <v>219</v>
      </c>
      <c r="C359" s="19">
        <v>14436.07</v>
      </c>
      <c r="D359" s="19">
        <v>141100</v>
      </c>
      <c r="E359" s="19">
        <v>38815</v>
      </c>
      <c r="F359" s="279">
        <f t="shared" si="77"/>
        <v>268.8751162885744</v>
      </c>
      <c r="G359" s="279">
        <f t="shared" si="78"/>
        <v>27.508858965272857</v>
      </c>
    </row>
    <row r="360" spans="1:7" ht="15">
      <c r="A360" s="123">
        <v>72</v>
      </c>
      <c r="B360" s="226" t="s">
        <v>568</v>
      </c>
      <c r="C360" s="124">
        <f>SUM(C361)</f>
        <v>0</v>
      </c>
      <c r="D360" s="124">
        <f t="shared" si="82"/>
        <v>0</v>
      </c>
      <c r="E360" s="124">
        <f t="shared" si="82"/>
        <v>0</v>
      </c>
      <c r="F360" s="279" t="e">
        <f aca="true" t="shared" si="83" ref="F360:F369">E360/C360*100</f>
        <v>#DIV/0!</v>
      </c>
      <c r="G360" s="279" t="e">
        <f aca="true" t="shared" si="84" ref="G360:G369">E360/D360*100</f>
        <v>#DIV/0!</v>
      </c>
    </row>
    <row r="361" spans="1:7" ht="15">
      <c r="A361" s="118">
        <v>7231</v>
      </c>
      <c r="B361" s="227" t="s">
        <v>560</v>
      </c>
      <c r="C361" s="19">
        <v>0</v>
      </c>
      <c r="D361" s="19">
        <v>0</v>
      </c>
      <c r="E361" s="19">
        <v>0</v>
      </c>
      <c r="F361" s="279" t="e">
        <f t="shared" si="83"/>
        <v>#DIV/0!</v>
      </c>
      <c r="G361" s="279" t="e">
        <f t="shared" si="84"/>
        <v>#DIV/0!</v>
      </c>
    </row>
    <row r="362" spans="1:7" ht="15">
      <c r="A362" s="120">
        <v>8</v>
      </c>
      <c r="B362" s="225" t="s">
        <v>220</v>
      </c>
      <c r="C362" s="125">
        <f>SUM(C363)</f>
        <v>0</v>
      </c>
      <c r="D362" s="125">
        <f aca="true" t="shared" si="85" ref="D362:E363">SUM(D363)</f>
        <v>0</v>
      </c>
      <c r="E362" s="125">
        <f t="shared" si="85"/>
        <v>0</v>
      </c>
      <c r="F362" s="279" t="e">
        <f t="shared" si="83"/>
        <v>#DIV/0!</v>
      </c>
      <c r="G362" s="279" t="e">
        <f t="shared" si="84"/>
        <v>#DIV/0!</v>
      </c>
    </row>
    <row r="363" spans="1:7" ht="15">
      <c r="A363" s="122">
        <v>84</v>
      </c>
      <c r="B363" s="226" t="s">
        <v>221</v>
      </c>
      <c r="C363" s="124">
        <f>SUM(C364)</f>
        <v>0</v>
      </c>
      <c r="D363" s="124">
        <f t="shared" si="85"/>
        <v>0</v>
      </c>
      <c r="E363" s="124">
        <f t="shared" si="85"/>
        <v>0</v>
      </c>
      <c r="F363" s="279" t="e">
        <f t="shared" si="83"/>
        <v>#DIV/0!</v>
      </c>
      <c r="G363" s="279" t="e">
        <f t="shared" si="84"/>
        <v>#DIV/0!</v>
      </c>
    </row>
    <row r="364" spans="1:7" ht="24.75">
      <c r="A364" s="119">
        <v>84431</v>
      </c>
      <c r="B364" s="294" t="s">
        <v>222</v>
      </c>
      <c r="C364" s="19">
        <v>0</v>
      </c>
      <c r="D364" s="19">
        <v>0</v>
      </c>
      <c r="E364" s="19">
        <v>0</v>
      </c>
      <c r="F364" s="279" t="e">
        <f t="shared" si="83"/>
        <v>#DIV/0!</v>
      </c>
      <c r="G364" s="279" t="e">
        <f t="shared" si="84"/>
        <v>#DIV/0!</v>
      </c>
    </row>
    <row r="365" spans="1:7" ht="15">
      <c r="A365" s="121">
        <v>9</v>
      </c>
      <c r="B365" s="225" t="s">
        <v>223</v>
      </c>
      <c r="C365" s="125">
        <f>SUM(C366)</f>
        <v>0</v>
      </c>
      <c r="D365" s="125">
        <f aca="true" t="shared" si="86" ref="D365:E366">SUM(D366)</f>
        <v>0</v>
      </c>
      <c r="E365" s="125">
        <f t="shared" si="86"/>
        <v>0</v>
      </c>
      <c r="F365" s="279" t="e">
        <f t="shared" si="83"/>
        <v>#DIV/0!</v>
      </c>
      <c r="G365" s="279" t="e">
        <f t="shared" si="84"/>
        <v>#DIV/0!</v>
      </c>
    </row>
    <row r="366" spans="1:7" ht="15">
      <c r="A366" s="123">
        <v>92</v>
      </c>
      <c r="B366" s="226" t="s">
        <v>486</v>
      </c>
      <c r="C366" s="124">
        <f>SUM(C367)</f>
        <v>0</v>
      </c>
      <c r="D366" s="124">
        <f t="shared" si="86"/>
        <v>0</v>
      </c>
      <c r="E366" s="124">
        <f t="shared" si="86"/>
        <v>0</v>
      </c>
      <c r="F366" s="279" t="e">
        <f t="shared" si="83"/>
        <v>#DIV/0!</v>
      </c>
      <c r="G366" s="279" t="e">
        <f t="shared" si="84"/>
        <v>#DIV/0!</v>
      </c>
    </row>
    <row r="367" spans="1:8" ht="15">
      <c r="A367" s="428"/>
      <c r="B367" s="453" t="s">
        <v>487</v>
      </c>
      <c r="C367" s="429"/>
      <c r="D367" s="430"/>
      <c r="E367" s="429"/>
      <c r="F367" s="417" t="e">
        <f t="shared" si="83"/>
        <v>#DIV/0!</v>
      </c>
      <c r="G367" s="417" t="e">
        <f t="shared" si="84"/>
        <v>#DIV/0!</v>
      </c>
      <c r="H367" s="437"/>
    </row>
    <row r="368" spans="1:7" ht="15.75" thickBot="1">
      <c r="A368" s="1"/>
      <c r="B368" s="1"/>
      <c r="C368" s="1"/>
      <c r="D368" s="1"/>
      <c r="E368" s="1"/>
      <c r="F368" s="279" t="e">
        <f t="shared" si="83"/>
        <v>#DIV/0!</v>
      </c>
      <c r="G368" s="279" t="e">
        <f t="shared" si="84"/>
        <v>#DIV/0!</v>
      </c>
    </row>
    <row r="369" spans="1:7" ht="15.75" thickBot="1">
      <c r="A369" s="483" t="s">
        <v>66</v>
      </c>
      <c r="B369" s="484"/>
      <c r="C369" s="186">
        <f>SUM(C372+C756+C772)</f>
        <v>1225301.4300000002</v>
      </c>
      <c r="D369" s="186">
        <f>SUM(D372+D756+D772)</f>
        <v>6984050</v>
      </c>
      <c r="E369" s="186">
        <f>SUM(E372+E756+E772)</f>
        <v>2043706</v>
      </c>
      <c r="F369" s="279">
        <f t="shared" si="83"/>
        <v>166.79210110772496</v>
      </c>
      <c r="G369" s="279">
        <f t="shared" si="84"/>
        <v>29.26247664320845</v>
      </c>
    </row>
    <row r="370" spans="1:7" ht="15.75" thickBot="1">
      <c r="A370" s="1"/>
      <c r="B370" s="1"/>
      <c r="C370" s="1"/>
      <c r="D370" s="1"/>
      <c r="E370" s="1"/>
      <c r="F370" s="360"/>
      <c r="G370" s="360"/>
    </row>
    <row r="371" spans="1:7" ht="72.75" thickBot="1">
      <c r="A371" s="126" t="s">
        <v>20</v>
      </c>
      <c r="B371" s="127" t="s">
        <v>67</v>
      </c>
      <c r="C371" s="203" t="s">
        <v>698</v>
      </c>
      <c r="D371" s="203" t="s">
        <v>700</v>
      </c>
      <c r="E371" s="93" t="s">
        <v>699</v>
      </c>
      <c r="F371" s="361" t="s">
        <v>701</v>
      </c>
      <c r="G371" s="361" t="s">
        <v>702</v>
      </c>
    </row>
    <row r="372" spans="1:12" ht="15">
      <c r="A372" s="170" t="s">
        <v>224</v>
      </c>
      <c r="B372" s="171"/>
      <c r="C372" s="172">
        <f>SUM(C373+C453+C471+C535+C558+C593+C608+C617+C623+C710+C740)</f>
        <v>744671.8</v>
      </c>
      <c r="D372" s="172">
        <f>SUM(D373+D453+D471+D535+D558+D593+D608+D617+D623+D710+D740)</f>
        <v>5327177</v>
      </c>
      <c r="E372" s="172">
        <f>SUM(E373+E453+E471+E535+E558+E593+E608+E617+E623+E710+E740)</f>
        <v>1502492.5</v>
      </c>
      <c r="F372" s="279">
        <f aca="true" t="shared" si="87" ref="F372:F439">E372/C372*100</f>
        <v>201.76573088976912</v>
      </c>
      <c r="G372" s="279">
        <f aca="true" t="shared" si="88" ref="G372:G439">E372/D372*100</f>
        <v>28.204290940586358</v>
      </c>
      <c r="H372" s="325">
        <v>1288238</v>
      </c>
      <c r="J372" s="325"/>
      <c r="K372" s="332"/>
      <c r="L372" s="332"/>
    </row>
    <row r="373" spans="1:12" ht="15">
      <c r="A373" s="168" t="s">
        <v>225</v>
      </c>
      <c r="B373" s="169"/>
      <c r="C373" s="173">
        <f>SUM(C374)</f>
        <v>134890.31</v>
      </c>
      <c r="D373" s="173">
        <f aca="true" t="shared" si="89" ref="D373:E373">SUM(D374)</f>
        <v>421080</v>
      </c>
      <c r="E373" s="173">
        <f t="shared" si="89"/>
        <v>190070.5</v>
      </c>
      <c r="F373" s="279">
        <f t="shared" si="87"/>
        <v>140.90745287782346</v>
      </c>
      <c r="G373" s="279">
        <f t="shared" si="88"/>
        <v>45.13880972736772</v>
      </c>
      <c r="H373" s="325">
        <f>-E369</f>
        <v>-2043706</v>
      </c>
      <c r="J373" s="332"/>
      <c r="K373" s="332"/>
      <c r="L373" s="332"/>
    </row>
    <row r="374" spans="1:12" ht="15">
      <c r="A374" s="149" t="s">
        <v>226</v>
      </c>
      <c r="B374" s="167"/>
      <c r="C374" s="174">
        <f>SUM(C375)</f>
        <v>134890.31</v>
      </c>
      <c r="D374" s="174">
        <f aca="true" t="shared" si="90" ref="D374:E374">SUM(D375)</f>
        <v>421080</v>
      </c>
      <c r="E374" s="174">
        <f t="shared" si="90"/>
        <v>190070.5</v>
      </c>
      <c r="F374" s="279">
        <f t="shared" si="87"/>
        <v>140.90745287782346</v>
      </c>
      <c r="G374" s="279">
        <f t="shared" si="88"/>
        <v>45.13880972736772</v>
      </c>
      <c r="H374" s="325">
        <f>SUM(H372:H373)</f>
        <v>-755468</v>
      </c>
      <c r="J374" s="332"/>
      <c r="K374" s="332"/>
      <c r="L374" s="332"/>
    </row>
    <row r="375" spans="1:12" ht="15">
      <c r="A375" s="147" t="s">
        <v>227</v>
      </c>
      <c r="B375" s="166"/>
      <c r="C375" s="175">
        <f>SUM(C376+C438)</f>
        <v>134890.31</v>
      </c>
      <c r="D375" s="175">
        <f>SUM(D376+D438)</f>
        <v>421080</v>
      </c>
      <c r="E375" s="175">
        <f>SUM(E376+E438)</f>
        <v>190070.5</v>
      </c>
      <c r="F375" s="279">
        <f t="shared" si="87"/>
        <v>140.90745287782346</v>
      </c>
      <c r="G375" s="279">
        <f t="shared" si="88"/>
        <v>45.13880972736772</v>
      </c>
      <c r="J375" s="332"/>
      <c r="K375" s="332"/>
      <c r="L375" s="332"/>
    </row>
    <row r="376" spans="1:13" ht="15">
      <c r="A376" s="131" t="s">
        <v>228</v>
      </c>
      <c r="B376" s="130"/>
      <c r="C376" s="176">
        <f>SUM(C377+C380+C384+C389+C393+C408+C429+C431)</f>
        <v>119329.81</v>
      </c>
      <c r="D376" s="176">
        <f>SUM(D377+D380+D384+D389+D393+D408+D429+D431)</f>
        <v>402080</v>
      </c>
      <c r="E376" s="176">
        <f>SUM(E377+E380+E384+E389+E393+E408+E429+E431)</f>
        <v>190070.5</v>
      </c>
      <c r="F376" s="279">
        <f t="shared" si="87"/>
        <v>159.2816581204646</v>
      </c>
      <c r="G376" s="279">
        <f t="shared" si="88"/>
        <v>47.271811579785115</v>
      </c>
      <c r="J376" s="332"/>
      <c r="K376" s="332"/>
      <c r="L376" s="332"/>
      <c r="M376" s="295"/>
    </row>
    <row r="377" spans="1:14" ht="15">
      <c r="A377" s="140">
        <v>311</v>
      </c>
      <c r="B377" s="228" t="s">
        <v>70</v>
      </c>
      <c r="C377" s="191">
        <f>SUM(C378:C379)</f>
        <v>43645.8</v>
      </c>
      <c r="D377" s="191">
        <f>SUM(D378:D379)</f>
        <v>172250</v>
      </c>
      <c r="E377" s="191">
        <f>SUM(E378:E379)</f>
        <v>82125</v>
      </c>
      <c r="F377" s="279">
        <f t="shared" si="87"/>
        <v>188.1624348734586</v>
      </c>
      <c r="G377" s="279">
        <f t="shared" si="88"/>
        <v>47.677793904209</v>
      </c>
      <c r="J377" s="332"/>
      <c r="K377" s="332" t="s">
        <v>618</v>
      </c>
      <c r="L377" s="325">
        <f>SUM(E377+E380+E384+E571+E480+E488+E490+E494+E573+E627+E630+E633+E761+E763+E767)</f>
        <v>328211.5</v>
      </c>
      <c r="M377" s="444"/>
      <c r="N377" s="325"/>
    </row>
    <row r="378" spans="1:15" ht="15">
      <c r="A378" s="135">
        <v>3111</v>
      </c>
      <c r="B378" s="272" t="s">
        <v>229</v>
      </c>
      <c r="C378" s="19">
        <v>43645.8</v>
      </c>
      <c r="D378" s="19">
        <v>172250</v>
      </c>
      <c r="E378" s="215">
        <v>82125</v>
      </c>
      <c r="F378" s="279">
        <f t="shared" si="87"/>
        <v>188.1624348734586</v>
      </c>
      <c r="G378" s="279">
        <f t="shared" si="88"/>
        <v>47.677793904209</v>
      </c>
      <c r="H378" s="325">
        <f>SUM(D378+D489+D572+D628+D649+D745+D762)</f>
        <v>622550</v>
      </c>
      <c r="I378" s="325">
        <f>SUM(E378+E489+E572+E628+E649+E745+E762)</f>
        <v>262580.8</v>
      </c>
      <c r="J378" s="332"/>
      <c r="K378" s="332" t="s">
        <v>619</v>
      </c>
      <c r="L378" s="325">
        <f>SUM(E389+E393+E408+E429+E431+E475+E546+E555+E603+E612+E643+E655+K376+E661+E669+E677+E680+E683+E685+E690+E694+E698+E704+E706+E749+E751+E770+E777+E784+E789+E792+E799+E803+E807+E812+E815)</f>
        <v>342604.5</v>
      </c>
      <c r="M378" s="444"/>
      <c r="O378" s="325"/>
    </row>
    <row r="379" spans="1:14" ht="15">
      <c r="A379" s="135">
        <v>3111105</v>
      </c>
      <c r="B379" s="272" t="s">
        <v>662</v>
      </c>
      <c r="C379" s="19">
        <v>0</v>
      </c>
      <c r="D379" s="19">
        <v>0</v>
      </c>
      <c r="E379" s="215">
        <v>0</v>
      </c>
      <c r="F379" s="279" t="e">
        <f t="shared" si="87"/>
        <v>#DIV/0!</v>
      </c>
      <c r="G379" s="279" t="e">
        <f t="shared" si="88"/>
        <v>#DIV/0!</v>
      </c>
      <c r="H379" s="325">
        <f>SUM(D381+D382+D383+D491+D492+D493+D631+D632+D764+D765+D766)</f>
        <v>18600</v>
      </c>
      <c r="I379" s="325">
        <f>SUM(E381+E382+E383+E491+E492+E493+E631+E632+E764+E765+E766)</f>
        <v>5500</v>
      </c>
      <c r="J379" s="332"/>
      <c r="K379" s="332" t="s">
        <v>620</v>
      </c>
      <c r="L379" s="325">
        <f>SUM(E597+E599+E514)</f>
        <v>3155</v>
      </c>
      <c r="M379" s="444"/>
      <c r="N379" s="325"/>
    </row>
    <row r="380" spans="1:13" ht="15">
      <c r="A380" s="140">
        <v>312</v>
      </c>
      <c r="B380" s="259" t="s">
        <v>71</v>
      </c>
      <c r="C380" s="191">
        <f>SUM(C381:C383)</f>
        <v>509</v>
      </c>
      <c r="D380" s="191">
        <f aca="true" t="shared" si="91" ref="D380:E380">SUM(D381:D383)</f>
        <v>2900</v>
      </c>
      <c r="E380" s="191">
        <f t="shared" si="91"/>
        <v>500</v>
      </c>
      <c r="F380" s="279">
        <f t="shared" si="87"/>
        <v>98.23182711198429</v>
      </c>
      <c r="G380" s="279">
        <f t="shared" si="88"/>
        <v>17.24137931034483</v>
      </c>
      <c r="H380" s="325"/>
      <c r="I380" s="325"/>
      <c r="J380" s="332"/>
      <c r="K380" s="332"/>
      <c r="L380" s="325"/>
      <c r="M380" s="444"/>
    </row>
    <row r="381" spans="1:13" ht="15">
      <c r="A381" s="135">
        <v>31213</v>
      </c>
      <c r="B381" s="272" t="s">
        <v>230</v>
      </c>
      <c r="C381" s="19">
        <v>509</v>
      </c>
      <c r="D381" s="19">
        <v>0</v>
      </c>
      <c r="E381" s="215">
        <v>0</v>
      </c>
      <c r="F381" s="279">
        <f t="shared" si="87"/>
        <v>0</v>
      </c>
      <c r="G381" s="279" t="e">
        <f t="shared" si="88"/>
        <v>#DIV/0!</v>
      </c>
      <c r="H381" s="325">
        <f>SUM(D385+D495+D634+D747+D768)</f>
        <v>90157</v>
      </c>
      <c r="I381" s="325">
        <f>SUM(E385+E495+E574+E634+E747+E768)</f>
        <v>44303.28</v>
      </c>
      <c r="J381" s="332"/>
      <c r="K381" s="332" t="s">
        <v>621</v>
      </c>
      <c r="L381" s="325">
        <f>SUM(E457+E486)</f>
        <v>73562</v>
      </c>
      <c r="M381" s="444"/>
    </row>
    <row r="382" spans="1:13" ht="15">
      <c r="A382" s="135">
        <v>31219</v>
      </c>
      <c r="B382" s="272" t="s">
        <v>614</v>
      </c>
      <c r="C382" s="19">
        <v>0</v>
      </c>
      <c r="D382" s="19">
        <v>2900</v>
      </c>
      <c r="E382" s="215">
        <v>500</v>
      </c>
      <c r="F382" s="279" t="e">
        <f t="shared" si="87"/>
        <v>#DIV/0!</v>
      </c>
      <c r="G382" s="279">
        <f t="shared" si="88"/>
        <v>17.24137931034483</v>
      </c>
      <c r="H382" s="325">
        <f>SUM(D386+D496+D635+D748+D769)</f>
        <v>9893</v>
      </c>
      <c r="I382" s="325">
        <f>SUM(E386+E496+E635+E748+E769)</f>
        <v>4857.42</v>
      </c>
      <c r="J382" s="332"/>
      <c r="K382" s="332" t="s">
        <v>622</v>
      </c>
      <c r="L382" s="325">
        <f>SUM(E461+E469+E562+E577)</f>
        <v>53103</v>
      </c>
      <c r="M382" s="444"/>
    </row>
    <row r="383" spans="1:13" ht="15">
      <c r="A383" s="135">
        <v>3121</v>
      </c>
      <c r="B383" s="272" t="s">
        <v>232</v>
      </c>
      <c r="C383" s="19">
        <v>0</v>
      </c>
      <c r="D383" s="19">
        <v>0</v>
      </c>
      <c r="E383" s="215">
        <v>0</v>
      </c>
      <c r="F383" s="279" t="e">
        <f t="shared" si="87"/>
        <v>#DIV/0!</v>
      </c>
      <c r="G383" s="279" t="e">
        <f t="shared" si="88"/>
        <v>#DIV/0!</v>
      </c>
      <c r="J383" s="332"/>
      <c r="K383" s="332" t="s">
        <v>623</v>
      </c>
      <c r="L383" s="325">
        <f>SUM(E464+E466+E478+E528+E539+E567+E581+E584++E588+E615+E781+E788+E795)</f>
        <v>187988</v>
      </c>
      <c r="M383" s="444"/>
    </row>
    <row r="384" spans="1:13" ht="15">
      <c r="A384" s="140">
        <v>313</v>
      </c>
      <c r="B384" s="259" t="s">
        <v>72</v>
      </c>
      <c r="C384" s="191">
        <f>SUM(C385:C388)</f>
        <v>7507.08</v>
      </c>
      <c r="D384" s="191">
        <f>SUM(D385:D388)</f>
        <v>29630</v>
      </c>
      <c r="E384" s="191">
        <f>SUM(E385:E388)</f>
        <v>18225</v>
      </c>
      <c r="F384" s="279">
        <f t="shared" si="87"/>
        <v>242.7708243418213</v>
      </c>
      <c r="G384" s="279">
        <f t="shared" si="88"/>
        <v>61.50860614242322</v>
      </c>
      <c r="J384" s="332"/>
      <c r="K384" s="332" t="s">
        <v>624</v>
      </c>
      <c r="L384" s="325">
        <f>SUM(E441+E445+E449+E521+E534+E551+E639+E641+E714+E724+E737+E754+E818+E825+E828)</f>
        <v>1108084</v>
      </c>
      <c r="M384" s="444"/>
    </row>
    <row r="385" spans="1:12" ht="15">
      <c r="A385" s="135">
        <v>31321</v>
      </c>
      <c r="B385" s="272" t="s">
        <v>233</v>
      </c>
      <c r="C385" s="19">
        <v>6765.12</v>
      </c>
      <c r="D385" s="19">
        <v>26700</v>
      </c>
      <c r="E385" s="215">
        <v>16424</v>
      </c>
      <c r="F385" s="279">
        <f t="shared" si="87"/>
        <v>242.77470318338774</v>
      </c>
      <c r="G385" s="279">
        <f t="shared" si="88"/>
        <v>61.513108614232216</v>
      </c>
      <c r="J385" s="332"/>
      <c r="K385" s="332"/>
      <c r="L385" s="332"/>
    </row>
    <row r="386" spans="1:12" ht="15">
      <c r="A386" s="135">
        <v>31331</v>
      </c>
      <c r="B386" s="272" t="s">
        <v>234</v>
      </c>
      <c r="C386" s="19">
        <v>741.96</v>
      </c>
      <c r="D386" s="19">
        <v>2930</v>
      </c>
      <c r="E386" s="215">
        <v>1801</v>
      </c>
      <c r="F386" s="279">
        <f t="shared" si="87"/>
        <v>242.73545743705859</v>
      </c>
      <c r="G386" s="279">
        <f t="shared" si="88"/>
        <v>61.467576791808874</v>
      </c>
      <c r="J386" s="332"/>
      <c r="K386" s="332"/>
      <c r="L386" s="332"/>
    </row>
    <row r="387" spans="1:12" ht="15">
      <c r="A387" s="135">
        <v>313217</v>
      </c>
      <c r="B387" s="272" t="s">
        <v>663</v>
      </c>
      <c r="C387" s="19">
        <v>0</v>
      </c>
      <c r="D387" s="19">
        <v>0</v>
      </c>
      <c r="E387" s="215">
        <v>0</v>
      </c>
      <c r="F387" s="279" t="e">
        <f t="shared" si="87"/>
        <v>#DIV/0!</v>
      </c>
      <c r="G387" s="279" t="e">
        <f t="shared" si="88"/>
        <v>#DIV/0!</v>
      </c>
      <c r="J387" s="332"/>
      <c r="K387" s="332"/>
      <c r="L387" s="332"/>
    </row>
    <row r="388" spans="1:12" ht="15">
      <c r="A388" s="135">
        <v>313314</v>
      </c>
      <c r="B388" s="272" t="s">
        <v>664</v>
      </c>
      <c r="C388" s="19">
        <v>0</v>
      </c>
      <c r="D388" s="19">
        <v>0</v>
      </c>
      <c r="E388" s="215">
        <v>0</v>
      </c>
      <c r="F388" s="279" t="e">
        <f t="shared" si="87"/>
        <v>#DIV/0!</v>
      </c>
      <c r="G388" s="279" t="e">
        <f t="shared" si="88"/>
        <v>#DIV/0!</v>
      </c>
      <c r="J388" s="332"/>
      <c r="K388" s="332"/>
      <c r="L388" s="332"/>
    </row>
    <row r="389" spans="1:12" ht="15">
      <c r="A389" s="140">
        <v>321</v>
      </c>
      <c r="B389" s="259" t="s">
        <v>74</v>
      </c>
      <c r="C389" s="191">
        <f>SUM(C390:C392)</f>
        <v>3755</v>
      </c>
      <c r="D389" s="191">
        <f aca="true" t="shared" si="92" ref="D389:E389">SUM(D390:D392)</f>
        <v>10000</v>
      </c>
      <c r="E389" s="191">
        <f t="shared" si="92"/>
        <v>1123</v>
      </c>
      <c r="F389" s="279">
        <f t="shared" si="87"/>
        <v>29.906790945406126</v>
      </c>
      <c r="G389" s="279">
        <f t="shared" si="88"/>
        <v>11.23</v>
      </c>
      <c r="J389" s="332"/>
      <c r="K389" s="332"/>
      <c r="L389" s="332"/>
    </row>
    <row r="390" spans="1:14" ht="15">
      <c r="A390" s="135">
        <v>3211</v>
      </c>
      <c r="B390" s="272" t="s">
        <v>75</v>
      </c>
      <c r="C390" s="19">
        <v>1795</v>
      </c>
      <c r="D390" s="19">
        <v>5000</v>
      </c>
      <c r="E390" s="215">
        <v>223</v>
      </c>
      <c r="F390" s="279">
        <f t="shared" si="87"/>
        <v>12.423398328690807</v>
      </c>
      <c r="G390" s="279">
        <f t="shared" si="88"/>
        <v>4.46</v>
      </c>
      <c r="H390" s="325">
        <f>SUM(D390+D498+D771)</f>
        <v>9900</v>
      </c>
      <c r="I390" s="325">
        <f>SUM(E390+E498+E771)</f>
        <v>2160</v>
      </c>
      <c r="J390" s="332"/>
      <c r="K390" s="332"/>
      <c r="L390" s="332"/>
      <c r="M390" s="325"/>
      <c r="N390" s="325"/>
    </row>
    <row r="391" spans="1:14" ht="15">
      <c r="A391" s="271">
        <v>32121</v>
      </c>
      <c r="B391" s="272" t="s">
        <v>235</v>
      </c>
      <c r="C391" s="215">
        <v>0</v>
      </c>
      <c r="D391" s="215">
        <v>0</v>
      </c>
      <c r="E391" s="215">
        <v>0</v>
      </c>
      <c r="F391" s="279" t="e">
        <f t="shared" si="87"/>
        <v>#DIV/0!</v>
      </c>
      <c r="G391" s="279" t="e">
        <f t="shared" si="88"/>
        <v>#DIV/0!</v>
      </c>
      <c r="H391" s="325">
        <f>SUM(D391+D750)</f>
        <v>0</v>
      </c>
      <c r="I391" s="325">
        <f>SUM(E391+E750)</f>
        <v>0</v>
      </c>
      <c r="J391" s="332"/>
      <c r="K391" s="332"/>
      <c r="L391" s="332"/>
      <c r="M391" s="325"/>
      <c r="N391" s="325"/>
    </row>
    <row r="392" spans="1:14" ht="15">
      <c r="A392" s="271">
        <v>32131</v>
      </c>
      <c r="B392" s="272" t="s">
        <v>236</v>
      </c>
      <c r="C392" s="215">
        <v>1960</v>
      </c>
      <c r="D392" s="215">
        <v>5000</v>
      </c>
      <c r="E392" s="215">
        <v>900</v>
      </c>
      <c r="F392" s="279">
        <f t="shared" si="87"/>
        <v>45.91836734693878</v>
      </c>
      <c r="G392" s="279">
        <f t="shared" si="88"/>
        <v>18</v>
      </c>
      <c r="H392" s="437"/>
      <c r="J392" s="332"/>
      <c r="K392" s="332"/>
      <c r="L392" s="332"/>
      <c r="M392" s="325"/>
      <c r="N392" s="325"/>
    </row>
    <row r="393" spans="1:14" ht="15">
      <c r="A393" s="140">
        <v>322</v>
      </c>
      <c r="B393" s="259" t="s">
        <v>78</v>
      </c>
      <c r="C393" s="191">
        <f>SUM(C394:C407)</f>
        <v>19365.989999999998</v>
      </c>
      <c r="D393" s="191">
        <f>SUM(D394:D407)</f>
        <v>50200</v>
      </c>
      <c r="E393" s="191">
        <f>SUM(E394:E407)</f>
        <v>28272.5</v>
      </c>
      <c r="F393" s="279">
        <f t="shared" si="87"/>
        <v>145.99047092351077</v>
      </c>
      <c r="G393" s="279">
        <f t="shared" si="88"/>
        <v>56.319721115537845</v>
      </c>
      <c r="J393" s="332"/>
      <c r="K393" s="332"/>
      <c r="L393" s="332"/>
      <c r="M393" s="325"/>
      <c r="N393" s="325"/>
    </row>
    <row r="394" spans="1:14" ht="15">
      <c r="A394" s="135">
        <v>32211</v>
      </c>
      <c r="B394" s="272" t="s">
        <v>237</v>
      </c>
      <c r="C394" s="19">
        <v>1525.31</v>
      </c>
      <c r="D394" s="19">
        <v>9000</v>
      </c>
      <c r="E394" s="215">
        <v>2929</v>
      </c>
      <c r="F394" s="279">
        <f t="shared" si="87"/>
        <v>192.02653886750892</v>
      </c>
      <c r="G394" s="279">
        <f t="shared" si="88"/>
        <v>32.544444444444444</v>
      </c>
      <c r="H394" s="325">
        <f>SUM(D394+D396+D501+D644)</f>
        <v>11000</v>
      </c>
      <c r="I394" s="325">
        <f>SUM(E394+E396+E501+E644)</f>
        <v>4235</v>
      </c>
      <c r="J394" s="332"/>
      <c r="K394" s="332"/>
      <c r="L394" s="332"/>
      <c r="M394" s="325"/>
      <c r="N394" s="325"/>
    </row>
    <row r="395" spans="1:14" ht="15">
      <c r="A395" s="135">
        <v>3221102</v>
      </c>
      <c r="B395" s="272" t="s">
        <v>751</v>
      </c>
      <c r="C395" s="19">
        <v>0</v>
      </c>
      <c r="D395" s="19">
        <v>0</v>
      </c>
      <c r="E395" s="215">
        <v>232</v>
      </c>
      <c r="F395" s="279" t="e">
        <f t="shared" si="87"/>
        <v>#DIV/0!</v>
      </c>
      <c r="G395" s="279" t="e">
        <f t="shared" si="88"/>
        <v>#DIV/0!</v>
      </c>
      <c r="H395" s="325"/>
      <c r="I395" s="325"/>
      <c r="J395" s="332"/>
      <c r="K395" s="332"/>
      <c r="L395" s="332"/>
      <c r="M395" s="325"/>
      <c r="N395" s="325"/>
    </row>
    <row r="396" spans="1:14" ht="15">
      <c r="A396" s="271">
        <v>32214</v>
      </c>
      <c r="B396" s="272" t="s">
        <v>238</v>
      </c>
      <c r="C396" s="215">
        <v>168.31</v>
      </c>
      <c r="D396" s="215">
        <v>1000</v>
      </c>
      <c r="E396" s="215">
        <v>1100</v>
      </c>
      <c r="F396" s="279">
        <f t="shared" si="87"/>
        <v>653.5559384469134</v>
      </c>
      <c r="G396" s="279">
        <f t="shared" si="88"/>
        <v>110.00000000000001</v>
      </c>
      <c r="J396" s="332"/>
      <c r="K396" s="332"/>
      <c r="L396" s="332"/>
      <c r="M396" s="325"/>
      <c r="N396" s="325"/>
    </row>
    <row r="397" spans="1:13" ht="15">
      <c r="A397" s="135">
        <v>3223100</v>
      </c>
      <c r="B397" s="272" t="s">
        <v>239</v>
      </c>
      <c r="C397" s="19">
        <v>1758.19</v>
      </c>
      <c r="D397" s="19">
        <v>7000</v>
      </c>
      <c r="E397" s="215">
        <v>2680</v>
      </c>
      <c r="F397" s="279">
        <f t="shared" si="87"/>
        <v>152.42948714302779</v>
      </c>
      <c r="G397" s="279">
        <f t="shared" si="88"/>
        <v>38.285714285714285</v>
      </c>
      <c r="H397" s="325">
        <f>SUM(D397+D398+D399+D400+D401+D502+D503+D656+D665+D666+D667+D668+D681+D695+D696+D705+D808+D809)</f>
        <v>214600</v>
      </c>
      <c r="I397" s="325">
        <f>SUM(E397+E398+E399+E400+E401+E502+E503+E656+E665+E666+E667+E668+E681+E695+E696+E705+E808+E809)</f>
        <v>108334</v>
      </c>
      <c r="J397" s="332"/>
      <c r="K397" s="332"/>
      <c r="L397" s="332"/>
      <c r="M397" s="325"/>
    </row>
    <row r="398" spans="1:13" ht="15">
      <c r="A398" s="414">
        <v>32233</v>
      </c>
      <c r="B398" s="415" t="s">
        <v>240</v>
      </c>
      <c r="C398" s="416">
        <v>894.37</v>
      </c>
      <c r="D398" s="416">
        <v>11500</v>
      </c>
      <c r="E398" s="417">
        <v>7821</v>
      </c>
      <c r="F398" s="417">
        <f t="shared" si="87"/>
        <v>874.4702975278689</v>
      </c>
      <c r="G398" s="417">
        <f t="shared" si="88"/>
        <v>68.00869565217391</v>
      </c>
      <c r="J398" s="332"/>
      <c r="K398" s="332"/>
      <c r="L398" s="332"/>
      <c r="M398" s="325"/>
    </row>
    <row r="399" spans="1:13" ht="15">
      <c r="A399" s="135">
        <v>3223303</v>
      </c>
      <c r="B399" s="272" t="s">
        <v>241</v>
      </c>
      <c r="C399" s="19">
        <v>2257.18</v>
      </c>
      <c r="D399" s="19">
        <v>4000</v>
      </c>
      <c r="E399" s="215">
        <v>947</v>
      </c>
      <c r="F399" s="279">
        <f t="shared" si="87"/>
        <v>41.955005803701965</v>
      </c>
      <c r="G399" s="279">
        <f t="shared" si="88"/>
        <v>23.674999999999997</v>
      </c>
      <c r="J399" s="332"/>
      <c r="K399" s="332"/>
      <c r="L399" s="332"/>
      <c r="M399" s="325"/>
    </row>
    <row r="400" spans="1:12" ht="15">
      <c r="A400" s="135">
        <v>3223401</v>
      </c>
      <c r="B400" s="272" t="s">
        <v>242</v>
      </c>
      <c r="C400" s="19">
        <v>3842.81</v>
      </c>
      <c r="D400" s="19">
        <v>7000</v>
      </c>
      <c r="E400" s="215">
        <v>3085</v>
      </c>
      <c r="F400" s="279">
        <f t="shared" si="87"/>
        <v>80.27979525399383</v>
      </c>
      <c r="G400" s="279">
        <f t="shared" si="88"/>
        <v>44.07142857142857</v>
      </c>
      <c r="H400" s="437"/>
      <c r="J400" s="332"/>
      <c r="K400" s="332"/>
      <c r="L400" s="332"/>
    </row>
    <row r="401" spans="1:12" ht="15">
      <c r="A401" s="135">
        <v>32234</v>
      </c>
      <c r="B401" s="272" t="s">
        <v>243</v>
      </c>
      <c r="C401" s="19">
        <v>0</v>
      </c>
      <c r="D401" s="19">
        <v>0</v>
      </c>
      <c r="E401" s="215">
        <v>0</v>
      </c>
      <c r="F401" s="279" t="e">
        <f t="shared" si="87"/>
        <v>#DIV/0!</v>
      </c>
      <c r="G401" s="279" t="e">
        <f t="shared" si="88"/>
        <v>#DIV/0!</v>
      </c>
      <c r="J401" s="332"/>
      <c r="K401" s="332"/>
      <c r="L401" s="332"/>
    </row>
    <row r="402" spans="1:12" ht="15">
      <c r="A402" s="135">
        <v>3223412</v>
      </c>
      <c r="B402" s="272" t="s">
        <v>752</v>
      </c>
      <c r="C402" s="19">
        <v>0</v>
      </c>
      <c r="D402" s="19">
        <v>0</v>
      </c>
      <c r="E402" s="215">
        <v>752</v>
      </c>
      <c r="F402" s="279" t="e">
        <f t="shared" si="87"/>
        <v>#DIV/0!</v>
      </c>
      <c r="G402" s="279" t="e">
        <f t="shared" si="88"/>
        <v>#DIV/0!</v>
      </c>
      <c r="J402" s="332"/>
      <c r="K402" s="332"/>
      <c r="L402" s="332"/>
    </row>
    <row r="403" spans="1:12" ht="15">
      <c r="A403" s="135">
        <v>32241</v>
      </c>
      <c r="B403" s="272" t="s">
        <v>244</v>
      </c>
      <c r="C403" s="19">
        <v>520.6</v>
      </c>
      <c r="D403" s="19">
        <v>800</v>
      </c>
      <c r="E403" s="215">
        <v>693</v>
      </c>
      <c r="F403" s="279">
        <f t="shared" si="87"/>
        <v>133.11563580484057</v>
      </c>
      <c r="G403" s="279">
        <f t="shared" si="88"/>
        <v>86.625</v>
      </c>
      <c r="H403" s="325" t="e">
        <f>SUM(D403+D404+D405+D504+D659+#REF!+D662+D663+D682+D697+D810)</f>
        <v>#REF!</v>
      </c>
      <c r="I403" s="325" t="e">
        <f>SUM(E403+E404+E405+E504+E659+#REF!+E662+E663+E682+E697+E810)</f>
        <v>#REF!</v>
      </c>
      <c r="J403" s="332"/>
      <c r="K403" s="332"/>
      <c r="L403" s="332"/>
    </row>
    <row r="404" spans="1:7" ht="15">
      <c r="A404" s="135">
        <v>32242</v>
      </c>
      <c r="B404" s="272" t="s">
        <v>245</v>
      </c>
      <c r="C404" s="19">
        <v>3392.58</v>
      </c>
      <c r="D404" s="19">
        <v>8500</v>
      </c>
      <c r="E404" s="215">
        <v>3069</v>
      </c>
      <c r="F404" s="279">
        <f t="shared" si="87"/>
        <v>90.46212616946396</v>
      </c>
      <c r="G404" s="279">
        <f t="shared" si="88"/>
        <v>36.10588235294118</v>
      </c>
    </row>
    <row r="405" spans="1:7" ht="15">
      <c r="A405" s="135">
        <v>32243</v>
      </c>
      <c r="B405" s="272" t="s">
        <v>246</v>
      </c>
      <c r="C405" s="19">
        <v>141.39</v>
      </c>
      <c r="D405" s="19">
        <v>400</v>
      </c>
      <c r="E405" s="215">
        <v>914.5</v>
      </c>
      <c r="F405" s="279">
        <f t="shared" si="87"/>
        <v>646.7925595869582</v>
      </c>
      <c r="G405" s="279">
        <f t="shared" si="88"/>
        <v>228.625</v>
      </c>
    </row>
    <row r="406" spans="1:9" ht="15">
      <c r="A406" s="135">
        <v>32251</v>
      </c>
      <c r="B406" s="272" t="s">
        <v>247</v>
      </c>
      <c r="C406" s="19">
        <v>4865.25</v>
      </c>
      <c r="D406" s="19">
        <v>1000</v>
      </c>
      <c r="E406" s="215">
        <v>4050</v>
      </c>
      <c r="F406" s="279">
        <f t="shared" si="87"/>
        <v>83.24340989671651</v>
      </c>
      <c r="G406" s="279">
        <f t="shared" si="88"/>
        <v>405</v>
      </c>
      <c r="H406" s="325">
        <f>SUM(D406+D407+D505+D645+D811)</f>
        <v>11000</v>
      </c>
      <c r="I406" s="325">
        <f>SUM(E406+E407+E505+E645+E811)</f>
        <v>10875</v>
      </c>
    </row>
    <row r="407" spans="1:7" ht="15">
      <c r="A407" s="135">
        <v>32252</v>
      </c>
      <c r="B407" s="272" t="s">
        <v>248</v>
      </c>
      <c r="C407" s="19">
        <v>0</v>
      </c>
      <c r="D407" s="19">
        <v>0</v>
      </c>
      <c r="E407" s="215">
        <v>0</v>
      </c>
      <c r="F407" s="279" t="e">
        <f t="shared" si="87"/>
        <v>#DIV/0!</v>
      </c>
      <c r="G407" s="279" t="e">
        <f t="shared" si="88"/>
        <v>#DIV/0!</v>
      </c>
    </row>
    <row r="408" spans="1:7" ht="15">
      <c r="A408" s="140">
        <v>323</v>
      </c>
      <c r="B408" s="259" t="s">
        <v>83</v>
      </c>
      <c r="C408" s="191">
        <f>SUM(C409:C428)</f>
        <v>35727.369999999995</v>
      </c>
      <c r="D408" s="191">
        <f aca="true" t="shared" si="93" ref="D408:E408">SUM(D409:D428)</f>
        <v>77000</v>
      </c>
      <c r="E408" s="191">
        <f t="shared" si="93"/>
        <v>43868</v>
      </c>
      <c r="F408" s="279">
        <f t="shared" si="87"/>
        <v>122.78541633487157</v>
      </c>
      <c r="G408" s="279">
        <f t="shared" si="88"/>
        <v>56.971428571428575</v>
      </c>
    </row>
    <row r="409" spans="1:9" ht="15">
      <c r="A409" s="135">
        <v>32311</v>
      </c>
      <c r="B409" s="272" t="s">
        <v>249</v>
      </c>
      <c r="C409" s="19">
        <v>4802.32</v>
      </c>
      <c r="D409" s="19">
        <v>14000</v>
      </c>
      <c r="E409" s="19">
        <v>5338</v>
      </c>
      <c r="F409" s="279">
        <f t="shared" si="87"/>
        <v>111.15460860584052</v>
      </c>
      <c r="G409" s="279">
        <f t="shared" si="88"/>
        <v>38.128571428571426</v>
      </c>
      <c r="H409" s="325">
        <f>SUM(D409+D410+D507+D670)</f>
        <v>21500</v>
      </c>
      <c r="I409" s="325">
        <f>SUM(E409+E410+E507+E670)</f>
        <v>9218</v>
      </c>
    </row>
    <row r="410" spans="1:7" ht="15">
      <c r="A410" s="135">
        <v>32313</v>
      </c>
      <c r="B410" s="272" t="s">
        <v>250</v>
      </c>
      <c r="C410" s="19">
        <v>2436.9</v>
      </c>
      <c r="D410" s="19">
        <v>4500</v>
      </c>
      <c r="E410" s="19">
        <v>2881</v>
      </c>
      <c r="F410" s="279">
        <f t="shared" si="87"/>
        <v>118.22397308055315</v>
      </c>
      <c r="G410" s="279">
        <f t="shared" si="88"/>
        <v>64.02222222222223</v>
      </c>
    </row>
    <row r="411" spans="1:9" ht="15">
      <c r="A411" s="135">
        <v>32321</v>
      </c>
      <c r="B411" s="272" t="s">
        <v>251</v>
      </c>
      <c r="C411" s="318">
        <v>0</v>
      </c>
      <c r="D411" s="19">
        <v>1000</v>
      </c>
      <c r="E411" s="19">
        <v>0</v>
      </c>
      <c r="F411" s="279" t="e">
        <f t="shared" si="87"/>
        <v>#DIV/0!</v>
      </c>
      <c r="G411" s="279">
        <f t="shared" si="88"/>
        <v>0</v>
      </c>
      <c r="H411" s="325" t="e">
        <f>SUM(D411+D412+D413+D414+D508+#REF!+D672+D673+D684+D699+D707+D814)</f>
        <v>#REF!</v>
      </c>
      <c r="I411" s="325" t="e">
        <f>SUM(E411+E412+E413+E414+E508+#REF!+E672+E673+E684+E699+E707+E814)</f>
        <v>#REF!</v>
      </c>
    </row>
    <row r="412" spans="1:7" ht="15">
      <c r="A412" s="135">
        <v>32322</v>
      </c>
      <c r="B412" s="272" t="s">
        <v>252</v>
      </c>
      <c r="C412" s="318">
        <v>1156.5</v>
      </c>
      <c r="D412" s="19">
        <v>2000</v>
      </c>
      <c r="E412" s="19">
        <v>176</v>
      </c>
      <c r="F412" s="279">
        <f t="shared" si="87"/>
        <v>15.218331171638564</v>
      </c>
      <c r="G412" s="279">
        <f t="shared" si="88"/>
        <v>8.799999999999999</v>
      </c>
    </row>
    <row r="413" spans="1:7" ht="15">
      <c r="A413" s="135">
        <v>32323</v>
      </c>
      <c r="B413" s="272" t="s">
        <v>253</v>
      </c>
      <c r="C413" s="318">
        <v>5678.13</v>
      </c>
      <c r="D413" s="19">
        <v>6000</v>
      </c>
      <c r="E413" s="19">
        <v>6700</v>
      </c>
      <c r="F413" s="279">
        <f t="shared" si="87"/>
        <v>117.9965939490642</v>
      </c>
      <c r="G413" s="279">
        <f t="shared" si="88"/>
        <v>111.66666666666667</v>
      </c>
    </row>
    <row r="414" spans="1:7" ht="15">
      <c r="A414" s="135">
        <v>32329</v>
      </c>
      <c r="B414" s="272" t="s">
        <v>254</v>
      </c>
      <c r="C414" s="318">
        <v>0</v>
      </c>
      <c r="D414" s="19">
        <v>0</v>
      </c>
      <c r="E414" s="19">
        <v>0</v>
      </c>
      <c r="F414" s="279" t="e">
        <f t="shared" si="87"/>
        <v>#DIV/0!</v>
      </c>
      <c r="G414" s="279" t="e">
        <f t="shared" si="88"/>
        <v>#DIV/0!</v>
      </c>
    </row>
    <row r="415" spans="1:9" ht="15">
      <c r="A415" s="135">
        <v>32331</v>
      </c>
      <c r="B415" s="272" t="s">
        <v>255</v>
      </c>
      <c r="C415" s="318">
        <v>750</v>
      </c>
      <c r="D415" s="19">
        <v>1000</v>
      </c>
      <c r="E415" s="19">
        <v>0</v>
      </c>
      <c r="F415" s="279">
        <f t="shared" si="87"/>
        <v>0</v>
      </c>
      <c r="G415" s="279">
        <f t="shared" si="88"/>
        <v>0</v>
      </c>
      <c r="H415" s="325">
        <f>SUM(D415+D417+D509+D793)</f>
        <v>8300</v>
      </c>
      <c r="I415" s="325">
        <f>SUM(E415+E417+E509+E793)</f>
        <v>1265</v>
      </c>
    </row>
    <row r="416" spans="1:9" ht="15">
      <c r="A416" s="135">
        <v>32332</v>
      </c>
      <c r="B416" s="272" t="s">
        <v>759</v>
      </c>
      <c r="C416" s="318">
        <v>0</v>
      </c>
      <c r="D416" s="19">
        <v>0</v>
      </c>
      <c r="E416" s="19">
        <v>2644</v>
      </c>
      <c r="F416" s="279" t="e">
        <f t="shared" si="87"/>
        <v>#DIV/0!</v>
      </c>
      <c r="G416" s="279" t="e">
        <f t="shared" si="88"/>
        <v>#DIV/0!</v>
      </c>
      <c r="H416" s="325"/>
      <c r="I416" s="325"/>
    </row>
    <row r="417" spans="1:7" ht="15">
      <c r="A417" s="135">
        <v>32334</v>
      </c>
      <c r="B417" s="272" t="s">
        <v>256</v>
      </c>
      <c r="C417" s="318">
        <v>0</v>
      </c>
      <c r="D417" s="19">
        <v>6000</v>
      </c>
      <c r="E417" s="19">
        <v>0</v>
      </c>
      <c r="F417" s="279" t="e">
        <f t="shared" si="87"/>
        <v>#DIV/0!</v>
      </c>
      <c r="G417" s="279">
        <f t="shared" si="88"/>
        <v>0</v>
      </c>
    </row>
    <row r="418" spans="1:9" ht="15">
      <c r="A418" s="135">
        <v>32341</v>
      </c>
      <c r="B418" s="272" t="s">
        <v>257</v>
      </c>
      <c r="C418" s="318">
        <v>1296.04</v>
      </c>
      <c r="D418" s="19">
        <v>3050</v>
      </c>
      <c r="E418" s="19">
        <v>1933</v>
      </c>
      <c r="F418" s="279">
        <f t="shared" si="87"/>
        <v>149.14663127681246</v>
      </c>
      <c r="G418" s="279">
        <f t="shared" si="88"/>
        <v>63.37704918032787</v>
      </c>
      <c r="H418" s="325">
        <f>SUM(D418+D419+D557+D674+D675+D813)</f>
        <v>50000</v>
      </c>
      <c r="I418" s="325">
        <f>SUM(E418+E419+E557+E674+E675+E813)</f>
        <v>15667</v>
      </c>
    </row>
    <row r="419" spans="1:7" ht="15">
      <c r="A419" s="135">
        <v>32342</v>
      </c>
      <c r="B419" s="272" t="s">
        <v>258</v>
      </c>
      <c r="C419" s="318">
        <v>474.6</v>
      </c>
      <c r="D419" s="19">
        <v>950</v>
      </c>
      <c r="E419" s="19">
        <v>475</v>
      </c>
      <c r="F419" s="279">
        <f t="shared" si="87"/>
        <v>100.0842815002107</v>
      </c>
      <c r="G419" s="279">
        <f t="shared" si="88"/>
        <v>50</v>
      </c>
    </row>
    <row r="420" spans="1:9" ht="15">
      <c r="A420" s="135">
        <v>32372</v>
      </c>
      <c r="B420" s="272" t="s">
        <v>259</v>
      </c>
      <c r="C420" s="318">
        <v>7907.88</v>
      </c>
      <c r="D420" s="19">
        <v>11000</v>
      </c>
      <c r="E420" s="19">
        <v>0</v>
      </c>
      <c r="F420" s="279">
        <f t="shared" si="87"/>
        <v>0</v>
      </c>
      <c r="G420" s="279">
        <f t="shared" si="88"/>
        <v>0</v>
      </c>
      <c r="H420" s="325">
        <f>SUM(D420:D421)</f>
        <v>15000</v>
      </c>
      <c r="I420" s="325">
        <f>SUM(E420:E421)</f>
        <v>0</v>
      </c>
    </row>
    <row r="421" spans="1:7" ht="15">
      <c r="A421" s="135">
        <v>32375</v>
      </c>
      <c r="B421" s="272" t="s">
        <v>260</v>
      </c>
      <c r="C421" s="318">
        <v>30</v>
      </c>
      <c r="D421" s="19">
        <v>4000</v>
      </c>
      <c r="E421" s="19">
        <v>0</v>
      </c>
      <c r="F421" s="279">
        <f t="shared" si="87"/>
        <v>0</v>
      </c>
      <c r="G421" s="279">
        <f t="shared" si="88"/>
        <v>0</v>
      </c>
    </row>
    <row r="422" spans="1:7" ht="15">
      <c r="A422" s="135">
        <v>32389</v>
      </c>
      <c r="B422" s="272" t="s">
        <v>90</v>
      </c>
      <c r="C422" s="318">
        <v>7350</v>
      </c>
      <c r="D422" s="19">
        <v>14000</v>
      </c>
      <c r="E422" s="19">
        <v>6750</v>
      </c>
      <c r="F422" s="279">
        <f t="shared" si="87"/>
        <v>91.83673469387756</v>
      </c>
      <c r="G422" s="279">
        <f t="shared" si="88"/>
        <v>48.214285714285715</v>
      </c>
    </row>
    <row r="423" spans="1:9" ht="15">
      <c r="A423" s="135">
        <v>32391</v>
      </c>
      <c r="B423" s="272" t="s">
        <v>261</v>
      </c>
      <c r="C423" s="318">
        <v>0</v>
      </c>
      <c r="D423" s="19">
        <v>0</v>
      </c>
      <c r="E423" s="19">
        <v>0</v>
      </c>
      <c r="F423" s="279" t="e">
        <f t="shared" si="87"/>
        <v>#DIV/0!</v>
      </c>
      <c r="G423" s="279" t="e">
        <f t="shared" si="88"/>
        <v>#DIV/0!</v>
      </c>
      <c r="H423" s="325">
        <f>SUM(D423+D424+D425+D676)</f>
        <v>5800</v>
      </c>
      <c r="I423" s="325">
        <f>SUM(E423+E424+E425+E676)</f>
        <v>2172</v>
      </c>
    </row>
    <row r="424" spans="1:7" ht="15">
      <c r="A424" s="135">
        <v>32399</v>
      </c>
      <c r="B424" s="272" t="s">
        <v>581</v>
      </c>
      <c r="C424" s="318">
        <v>1880</v>
      </c>
      <c r="D424" s="19">
        <v>2000</v>
      </c>
      <c r="E424" s="19">
        <v>1800</v>
      </c>
      <c r="F424" s="279">
        <f t="shared" si="87"/>
        <v>95.74468085106383</v>
      </c>
      <c r="G424" s="279">
        <f t="shared" si="88"/>
        <v>90</v>
      </c>
    </row>
    <row r="425" spans="1:7" ht="15">
      <c r="A425" s="135">
        <v>32394</v>
      </c>
      <c r="B425" s="272" t="s">
        <v>262</v>
      </c>
      <c r="C425" s="318">
        <v>0</v>
      </c>
      <c r="D425" s="19">
        <v>1300</v>
      </c>
      <c r="E425" s="19">
        <v>0</v>
      </c>
      <c r="F425" s="279" t="e">
        <f t="shared" si="87"/>
        <v>#DIV/0!</v>
      </c>
      <c r="G425" s="279">
        <f t="shared" si="88"/>
        <v>0</v>
      </c>
    </row>
    <row r="426" spans="1:7" ht="15">
      <c r="A426" s="135">
        <v>32395</v>
      </c>
      <c r="B426" s="272" t="s">
        <v>665</v>
      </c>
      <c r="C426" s="318">
        <v>90</v>
      </c>
      <c r="D426" s="19">
        <v>2000</v>
      </c>
      <c r="E426" s="19">
        <v>104</v>
      </c>
      <c r="F426" s="279">
        <f t="shared" si="87"/>
        <v>115.55555555555554</v>
      </c>
      <c r="G426" s="279">
        <f t="shared" si="88"/>
        <v>5.2</v>
      </c>
    </row>
    <row r="427" spans="1:7" ht="15">
      <c r="A427" s="135">
        <v>323992</v>
      </c>
      <c r="B427" s="272" t="s">
        <v>753</v>
      </c>
      <c r="C427" s="318">
        <v>0</v>
      </c>
      <c r="D427" s="19">
        <v>0</v>
      </c>
      <c r="E427" s="19">
        <v>15067</v>
      </c>
      <c r="F427" s="279" t="e">
        <f t="shared" si="87"/>
        <v>#DIV/0!</v>
      </c>
      <c r="G427" s="279" t="e">
        <f t="shared" si="88"/>
        <v>#DIV/0!</v>
      </c>
    </row>
    <row r="428" spans="1:7" ht="15">
      <c r="A428" s="135">
        <v>32399</v>
      </c>
      <c r="B428" s="272" t="s">
        <v>598</v>
      </c>
      <c r="C428" s="318">
        <v>1875</v>
      </c>
      <c r="D428" s="19">
        <v>4200</v>
      </c>
      <c r="E428" s="19">
        <v>0</v>
      </c>
      <c r="F428" s="279">
        <f t="shared" si="87"/>
        <v>0</v>
      </c>
      <c r="G428" s="279">
        <f t="shared" si="88"/>
        <v>0</v>
      </c>
    </row>
    <row r="429" spans="1:7" ht="15">
      <c r="A429" s="140">
        <v>324</v>
      </c>
      <c r="B429" s="259" t="s">
        <v>599</v>
      </c>
      <c r="C429" s="191">
        <f>SUM(C430)</f>
        <v>0</v>
      </c>
      <c r="D429" s="191">
        <f>SUM(D430)</f>
        <v>0</v>
      </c>
      <c r="E429" s="191">
        <f>SUM(E430)</f>
        <v>0</v>
      </c>
      <c r="F429" s="279" t="e">
        <f t="shared" si="87"/>
        <v>#DIV/0!</v>
      </c>
      <c r="G429" s="279" t="e">
        <f t="shared" si="88"/>
        <v>#DIV/0!</v>
      </c>
    </row>
    <row r="430" spans="1:9" ht="15">
      <c r="A430" s="135">
        <v>32412</v>
      </c>
      <c r="B430" s="272" t="s">
        <v>600</v>
      </c>
      <c r="C430" s="318">
        <v>0</v>
      </c>
      <c r="D430" s="19">
        <v>0</v>
      </c>
      <c r="E430" s="19">
        <v>0</v>
      </c>
      <c r="F430" s="279" t="e">
        <f t="shared" si="87"/>
        <v>#DIV/0!</v>
      </c>
      <c r="G430" s="279" t="e">
        <f t="shared" si="88"/>
        <v>#DIV/0!</v>
      </c>
      <c r="H430" s="325">
        <f>SUM(D432+D433+D678)</f>
        <v>8000</v>
      </c>
      <c r="I430" s="325">
        <f>SUM(E432+E433+E678)</f>
        <v>784</v>
      </c>
    </row>
    <row r="431" spans="1:7" ht="15">
      <c r="A431" s="140">
        <v>329</v>
      </c>
      <c r="B431" s="259" t="s">
        <v>92</v>
      </c>
      <c r="C431" s="191">
        <f aca="true" t="shared" si="94" ref="C431:E431">SUM(C432:C437)</f>
        <v>8819.57</v>
      </c>
      <c r="D431" s="191">
        <f t="shared" si="94"/>
        <v>60100</v>
      </c>
      <c r="E431" s="191">
        <f t="shared" si="94"/>
        <v>15957</v>
      </c>
      <c r="F431" s="279">
        <f t="shared" si="87"/>
        <v>180.92718806018888</v>
      </c>
      <c r="G431" s="279">
        <f t="shared" si="88"/>
        <v>26.550748752079866</v>
      </c>
    </row>
    <row r="432" spans="1:7" ht="15">
      <c r="A432" s="135">
        <v>329211</v>
      </c>
      <c r="B432" s="272" t="s">
        <v>263</v>
      </c>
      <c r="C432" s="318">
        <v>0</v>
      </c>
      <c r="D432" s="19">
        <v>4000</v>
      </c>
      <c r="E432" s="19">
        <v>784</v>
      </c>
      <c r="F432" s="279" t="e">
        <f t="shared" si="87"/>
        <v>#DIV/0!</v>
      </c>
      <c r="G432" s="279">
        <f t="shared" si="88"/>
        <v>19.6</v>
      </c>
    </row>
    <row r="433" spans="1:7" ht="15">
      <c r="A433" s="135">
        <v>32923</v>
      </c>
      <c r="B433" s="272" t="s">
        <v>519</v>
      </c>
      <c r="C433" s="318">
        <v>0</v>
      </c>
      <c r="D433" s="19">
        <v>2800</v>
      </c>
      <c r="E433" s="19">
        <v>0</v>
      </c>
      <c r="F433" s="279" t="e">
        <f t="shared" si="87"/>
        <v>#DIV/0!</v>
      </c>
      <c r="G433" s="279">
        <f t="shared" si="88"/>
        <v>0</v>
      </c>
    </row>
    <row r="434" spans="1:9" ht="15">
      <c r="A434" s="135">
        <v>32931</v>
      </c>
      <c r="B434" s="272" t="s">
        <v>94</v>
      </c>
      <c r="C434" s="318">
        <v>6358.52</v>
      </c>
      <c r="D434" s="19">
        <v>18000</v>
      </c>
      <c r="E434" s="19">
        <v>4507</v>
      </c>
      <c r="F434" s="279">
        <f t="shared" si="87"/>
        <v>70.88127425878977</v>
      </c>
      <c r="G434" s="279">
        <f t="shared" si="88"/>
        <v>25.038888888888888</v>
      </c>
      <c r="H434" s="325" t="e">
        <f>SUM(D436+D437+D476+D512+D513+D547+D548+D549+D604+#REF!+D605+D613+D614+D686+D752+D779+D785+D789+D800+D804+D816)</f>
        <v>#REF!</v>
      </c>
      <c r="I434" s="325" t="e">
        <f>SUM(E436+E437+E476+E512+E513+E547+E548+E549+E604+#REF!+E605+E613+E614+E686+E752+E779+E785+E789+E800+E804+E816)</f>
        <v>#REF!</v>
      </c>
    </row>
    <row r="435" spans="1:7" ht="15">
      <c r="A435" s="135">
        <v>32941</v>
      </c>
      <c r="B435" s="272" t="s">
        <v>95</v>
      </c>
      <c r="C435" s="318">
        <v>0</v>
      </c>
      <c r="D435" s="19">
        <v>20240</v>
      </c>
      <c r="E435" s="19">
        <v>0</v>
      </c>
      <c r="F435" s="279" t="e">
        <f t="shared" si="87"/>
        <v>#DIV/0!</v>
      </c>
      <c r="G435" s="279">
        <f t="shared" si="88"/>
        <v>0</v>
      </c>
    </row>
    <row r="436" spans="1:7" ht="15">
      <c r="A436" s="418">
        <v>3299900</v>
      </c>
      <c r="B436" s="415" t="s">
        <v>264</v>
      </c>
      <c r="C436" s="419">
        <v>960</v>
      </c>
      <c r="D436" s="417">
        <v>1920</v>
      </c>
      <c r="E436" s="417">
        <v>960</v>
      </c>
      <c r="F436" s="417">
        <f t="shared" si="87"/>
        <v>100</v>
      </c>
      <c r="G436" s="417">
        <f t="shared" si="88"/>
        <v>50</v>
      </c>
    </row>
    <row r="437" spans="1:8" ht="15">
      <c r="A437" s="414">
        <v>3299900</v>
      </c>
      <c r="B437" s="415" t="s">
        <v>265</v>
      </c>
      <c r="C437" s="419">
        <v>1501.05</v>
      </c>
      <c r="D437" s="416">
        <v>13140</v>
      </c>
      <c r="E437" s="417">
        <v>9706</v>
      </c>
      <c r="F437" s="417">
        <f t="shared" si="87"/>
        <v>646.6140368408782</v>
      </c>
      <c r="G437" s="417">
        <f t="shared" si="88"/>
        <v>73.86605783866058</v>
      </c>
      <c r="H437" s="443"/>
    </row>
    <row r="438" spans="1:7" ht="15">
      <c r="A438" s="197" t="s">
        <v>266</v>
      </c>
      <c r="B438" s="231"/>
      <c r="C438" s="177">
        <f>SUM(C439+C441+C445+C447+C449)</f>
        <v>15560.5</v>
      </c>
      <c r="D438" s="177">
        <f aca="true" t="shared" si="95" ref="D438:E438">SUM(D439+D441+D445+D447+D449)</f>
        <v>19000</v>
      </c>
      <c r="E438" s="177">
        <f t="shared" si="95"/>
        <v>0</v>
      </c>
      <c r="F438" s="279">
        <f t="shared" si="87"/>
        <v>0</v>
      </c>
      <c r="G438" s="279">
        <f t="shared" si="88"/>
        <v>0</v>
      </c>
    </row>
    <row r="439" spans="1:7" ht="15">
      <c r="A439" s="193">
        <v>412</v>
      </c>
      <c r="B439" s="232" t="s">
        <v>146</v>
      </c>
      <c r="C439" s="188">
        <f>SUM(C440)</f>
        <v>0</v>
      </c>
      <c r="D439" s="188">
        <f aca="true" t="shared" si="96" ref="D439:E439">SUM(D440)</f>
        <v>0</v>
      </c>
      <c r="E439" s="188">
        <f t="shared" si="96"/>
        <v>0</v>
      </c>
      <c r="F439" s="279" t="e">
        <f t="shared" si="87"/>
        <v>#DIV/0!</v>
      </c>
      <c r="G439" s="279" t="e">
        <f t="shared" si="88"/>
        <v>#DIV/0!</v>
      </c>
    </row>
    <row r="440" spans="1:7" ht="15">
      <c r="A440" s="198">
        <v>41249</v>
      </c>
      <c r="B440" s="272" t="s">
        <v>267</v>
      </c>
      <c r="C440" s="199">
        <v>0</v>
      </c>
      <c r="D440" s="199">
        <v>0</v>
      </c>
      <c r="E440" s="199">
        <v>0</v>
      </c>
      <c r="F440" s="279" t="e">
        <f aca="true" t="shared" si="97" ref="F440:F512">E440/C440*100</f>
        <v>#DIV/0!</v>
      </c>
      <c r="G440" s="279" t="e">
        <f aca="true" t="shared" si="98" ref="G440:G512">E440/D440*100</f>
        <v>#DIV/0!</v>
      </c>
    </row>
    <row r="441" spans="1:7" ht="15">
      <c r="A441" s="140">
        <v>422</v>
      </c>
      <c r="B441" s="259" t="s">
        <v>153</v>
      </c>
      <c r="C441" s="191">
        <f>SUM(C442:C444)</f>
        <v>8123</v>
      </c>
      <c r="D441" s="191">
        <f aca="true" t="shared" si="99" ref="D441:E441">SUM(D442:D444)</f>
        <v>9000</v>
      </c>
      <c r="E441" s="191">
        <f t="shared" si="99"/>
        <v>0</v>
      </c>
      <c r="F441" s="279">
        <f t="shared" si="97"/>
        <v>0</v>
      </c>
      <c r="G441" s="279">
        <f t="shared" si="98"/>
        <v>0</v>
      </c>
    </row>
    <row r="442" spans="1:7" ht="15">
      <c r="A442" s="135">
        <v>42211</v>
      </c>
      <c r="B442" s="272" t="s">
        <v>268</v>
      </c>
      <c r="C442" s="19">
        <v>8123</v>
      </c>
      <c r="D442" s="19">
        <v>9000</v>
      </c>
      <c r="E442" s="19">
        <v>0</v>
      </c>
      <c r="F442" s="279">
        <f t="shared" si="97"/>
        <v>0</v>
      </c>
      <c r="G442" s="279">
        <f t="shared" si="98"/>
        <v>0</v>
      </c>
    </row>
    <row r="443" spans="1:7" ht="15">
      <c r="A443" s="135">
        <v>42219</v>
      </c>
      <c r="B443" s="272" t="s">
        <v>617</v>
      </c>
      <c r="C443" s="19">
        <v>0</v>
      </c>
      <c r="D443" s="19">
        <v>0</v>
      </c>
      <c r="E443" s="19">
        <v>0</v>
      </c>
      <c r="F443" s="279" t="e">
        <f t="shared" si="97"/>
        <v>#DIV/0!</v>
      </c>
      <c r="G443" s="279" t="e">
        <f t="shared" si="98"/>
        <v>#DIV/0!</v>
      </c>
    </row>
    <row r="444" spans="1:7" ht="15">
      <c r="A444" s="135">
        <v>42222</v>
      </c>
      <c r="B444" s="272" t="s">
        <v>269</v>
      </c>
      <c r="C444" s="19">
        <v>0</v>
      </c>
      <c r="D444" s="19">
        <v>0</v>
      </c>
      <c r="E444" s="19">
        <v>0</v>
      </c>
      <c r="F444" s="279" t="e">
        <f t="shared" si="97"/>
        <v>#DIV/0!</v>
      </c>
      <c r="G444" s="279" t="e">
        <f t="shared" si="98"/>
        <v>#DIV/0!</v>
      </c>
    </row>
    <row r="445" spans="1:7" ht="15">
      <c r="A445" s="140">
        <v>423</v>
      </c>
      <c r="B445" s="259" t="s">
        <v>157</v>
      </c>
      <c r="C445" s="191">
        <f>SUM(C446)</f>
        <v>0</v>
      </c>
      <c r="D445" s="191">
        <f aca="true" t="shared" si="100" ref="D445:E445">SUM(D446)</f>
        <v>0</v>
      </c>
      <c r="E445" s="191">
        <f t="shared" si="100"/>
        <v>0</v>
      </c>
      <c r="F445" s="279" t="e">
        <f t="shared" si="97"/>
        <v>#DIV/0!</v>
      </c>
      <c r="G445" s="279" t="e">
        <f t="shared" si="98"/>
        <v>#DIV/0!</v>
      </c>
    </row>
    <row r="446" spans="1:7" ht="15">
      <c r="A446" s="135">
        <v>42311</v>
      </c>
      <c r="B446" s="272" t="s">
        <v>270</v>
      </c>
      <c r="C446" s="19">
        <v>0</v>
      </c>
      <c r="D446" s="19">
        <v>0</v>
      </c>
      <c r="E446" s="19">
        <v>0</v>
      </c>
      <c r="F446" s="279" t="e">
        <f t="shared" si="97"/>
        <v>#DIV/0!</v>
      </c>
      <c r="G446" s="279" t="e">
        <f t="shared" si="98"/>
        <v>#DIV/0!</v>
      </c>
    </row>
    <row r="447" spans="1:7" ht="15">
      <c r="A447" s="140">
        <v>451</v>
      </c>
      <c r="B447" s="259" t="s">
        <v>163</v>
      </c>
      <c r="C447" s="191">
        <f>SUM(C448)</f>
        <v>0</v>
      </c>
      <c r="D447" s="191">
        <f aca="true" t="shared" si="101" ref="D447:E447">SUM(D448)</f>
        <v>0</v>
      </c>
      <c r="E447" s="191">
        <f t="shared" si="101"/>
        <v>0</v>
      </c>
      <c r="F447" s="279" t="e">
        <f t="shared" si="97"/>
        <v>#DIV/0!</v>
      </c>
      <c r="G447" s="279" t="e">
        <f t="shared" si="98"/>
        <v>#DIV/0!</v>
      </c>
    </row>
    <row r="448" spans="1:7" ht="15">
      <c r="A448" s="135">
        <v>45111</v>
      </c>
      <c r="B448" s="272" t="s">
        <v>163</v>
      </c>
      <c r="C448" s="19">
        <v>0</v>
      </c>
      <c r="D448" s="19">
        <v>0</v>
      </c>
      <c r="E448" s="19">
        <v>0</v>
      </c>
      <c r="F448" s="279" t="e">
        <f t="shared" si="97"/>
        <v>#DIV/0!</v>
      </c>
      <c r="G448" s="279" t="e">
        <f t="shared" si="98"/>
        <v>#DIV/0!</v>
      </c>
    </row>
    <row r="449" spans="1:7" ht="15">
      <c r="A449" s="140">
        <v>426</v>
      </c>
      <c r="B449" s="285" t="s">
        <v>161</v>
      </c>
      <c r="C449" s="191">
        <f aca="true" t="shared" si="102" ref="C449:D449">SUM(C450:C452)</f>
        <v>7437.5</v>
      </c>
      <c r="D449" s="191">
        <f t="shared" si="102"/>
        <v>10000</v>
      </c>
      <c r="E449" s="191">
        <f>SUM(E450:E452)</f>
        <v>0</v>
      </c>
      <c r="F449" s="279">
        <f t="shared" si="97"/>
        <v>0</v>
      </c>
      <c r="G449" s="279">
        <f t="shared" si="98"/>
        <v>0</v>
      </c>
    </row>
    <row r="450" spans="1:7" ht="15">
      <c r="A450" s="271">
        <v>42621</v>
      </c>
      <c r="B450" s="274" t="s">
        <v>271</v>
      </c>
      <c r="C450" s="215">
        <v>0</v>
      </c>
      <c r="D450" s="215">
        <v>0</v>
      </c>
      <c r="E450" s="215">
        <v>0</v>
      </c>
      <c r="F450" s="279" t="e">
        <f t="shared" si="97"/>
        <v>#DIV/0!</v>
      </c>
      <c r="G450" s="279" t="e">
        <f t="shared" si="98"/>
        <v>#DIV/0!</v>
      </c>
    </row>
    <row r="451" spans="1:7" ht="15">
      <c r="A451" s="271">
        <v>426</v>
      </c>
      <c r="B451" s="274" t="s">
        <v>720</v>
      </c>
      <c r="C451" s="215">
        <v>0</v>
      </c>
      <c r="D451" s="215">
        <v>10000</v>
      </c>
      <c r="E451" s="215">
        <v>0</v>
      </c>
      <c r="F451" s="279" t="e">
        <f t="shared" si="97"/>
        <v>#DIV/0!</v>
      </c>
      <c r="G451" s="279">
        <f t="shared" si="98"/>
        <v>0</v>
      </c>
    </row>
    <row r="452" spans="1:7" ht="15">
      <c r="A452" s="434">
        <v>42641</v>
      </c>
      <c r="B452" s="272" t="s">
        <v>687</v>
      </c>
      <c r="C452" s="215">
        <v>7437.5</v>
      </c>
      <c r="D452" s="215">
        <v>0</v>
      </c>
      <c r="E452" s="215">
        <v>0</v>
      </c>
      <c r="F452" s="279">
        <f t="shared" si="97"/>
        <v>0</v>
      </c>
      <c r="G452" s="279" t="e">
        <f t="shared" si="98"/>
        <v>#DIV/0!</v>
      </c>
    </row>
    <row r="453" spans="1:7" ht="15">
      <c r="A453" s="157" t="s">
        <v>272</v>
      </c>
      <c r="B453" s="165"/>
      <c r="C453" s="178">
        <f>SUM(C454)</f>
        <v>15402.85</v>
      </c>
      <c r="D453" s="178">
        <f aca="true" t="shared" si="103" ref="D453:E453">SUM(D454)</f>
        <v>122000</v>
      </c>
      <c r="E453" s="178">
        <f t="shared" si="103"/>
        <v>22433</v>
      </c>
      <c r="F453" s="279">
        <f t="shared" si="97"/>
        <v>145.641877964143</v>
      </c>
      <c r="G453" s="279">
        <f t="shared" si="98"/>
        <v>18.38770491803279</v>
      </c>
    </row>
    <row r="454" spans="1:7" ht="15">
      <c r="A454" s="155" t="s">
        <v>273</v>
      </c>
      <c r="B454" s="156"/>
      <c r="C454" s="179">
        <f>SUM(C455+C459)</f>
        <v>15402.85</v>
      </c>
      <c r="D454" s="179">
        <f aca="true" t="shared" si="104" ref="D454:E454">SUM(D455+D459)</f>
        <v>122000</v>
      </c>
      <c r="E454" s="179">
        <f t="shared" si="104"/>
        <v>22433</v>
      </c>
      <c r="F454" s="279">
        <f t="shared" si="97"/>
        <v>145.641877964143</v>
      </c>
      <c r="G454" s="279">
        <f t="shared" si="98"/>
        <v>18.38770491803279</v>
      </c>
    </row>
    <row r="455" spans="1:7" ht="15">
      <c r="A455" s="153" t="s">
        <v>274</v>
      </c>
      <c r="B455" s="154"/>
      <c r="C455" s="180">
        <f>SUM(C456)</f>
        <v>12795.02</v>
      </c>
      <c r="D455" s="180">
        <f aca="true" t="shared" si="105" ref="D455:E457">SUM(D456)</f>
        <v>19000</v>
      </c>
      <c r="E455" s="180">
        <f t="shared" si="105"/>
        <v>13974</v>
      </c>
      <c r="F455" s="279">
        <f t="shared" si="97"/>
        <v>109.21436621435528</v>
      </c>
      <c r="G455" s="279">
        <f t="shared" si="98"/>
        <v>73.54736842105262</v>
      </c>
    </row>
    <row r="456" spans="1:7" ht="15">
      <c r="A456" s="132" t="s">
        <v>275</v>
      </c>
      <c r="B456" s="133"/>
      <c r="C456" s="177">
        <f>SUM(C457)</f>
        <v>12795.02</v>
      </c>
      <c r="D456" s="177">
        <f t="shared" si="105"/>
        <v>19000</v>
      </c>
      <c r="E456" s="177">
        <f t="shared" si="105"/>
        <v>13974</v>
      </c>
      <c r="F456" s="279">
        <f t="shared" si="97"/>
        <v>109.21436621435528</v>
      </c>
      <c r="G456" s="279">
        <f t="shared" si="98"/>
        <v>73.54736842105262</v>
      </c>
    </row>
    <row r="457" spans="1:7" ht="15">
      <c r="A457" s="140">
        <v>36</v>
      </c>
      <c r="B457" s="128"/>
      <c r="C457" s="191">
        <f>SUM(C458)</f>
        <v>12795.02</v>
      </c>
      <c r="D457" s="191">
        <f t="shared" si="105"/>
        <v>19000</v>
      </c>
      <c r="E457" s="191">
        <f t="shared" si="105"/>
        <v>13974</v>
      </c>
      <c r="F457" s="279">
        <f t="shared" si="97"/>
        <v>109.21436621435528</v>
      </c>
      <c r="G457" s="279">
        <f t="shared" si="98"/>
        <v>73.54736842105262</v>
      </c>
    </row>
    <row r="458" spans="1:7" ht="15">
      <c r="A458" s="271">
        <v>36611</v>
      </c>
      <c r="B458" s="286" t="s">
        <v>276</v>
      </c>
      <c r="C458" s="215">
        <v>12795.02</v>
      </c>
      <c r="D458" s="215">
        <v>19000</v>
      </c>
      <c r="E458" s="215">
        <v>13974</v>
      </c>
      <c r="F458" s="279">
        <f t="shared" si="97"/>
        <v>109.21436621435528</v>
      </c>
      <c r="G458" s="279">
        <f t="shared" si="98"/>
        <v>73.54736842105262</v>
      </c>
    </row>
    <row r="459" spans="1:7" ht="15">
      <c r="A459" s="159" t="s">
        <v>277</v>
      </c>
      <c r="B459" s="160"/>
      <c r="C459" s="180">
        <f>SUM(C460+C468)</f>
        <v>2607.83</v>
      </c>
      <c r="D459" s="180">
        <f aca="true" t="shared" si="106" ref="D459:E459">SUM(D460+D468)</f>
        <v>103000</v>
      </c>
      <c r="E459" s="180">
        <f t="shared" si="106"/>
        <v>8459</v>
      </c>
      <c r="F459" s="279">
        <f t="shared" si="97"/>
        <v>324.3693032137831</v>
      </c>
      <c r="G459" s="279">
        <f t="shared" si="98"/>
        <v>8.212621359223302</v>
      </c>
    </row>
    <row r="460" spans="1:9" ht="15">
      <c r="A460" s="132" t="s">
        <v>278</v>
      </c>
      <c r="B460" s="133"/>
      <c r="C460" s="177">
        <f>SUM(C461+C464+C466)</f>
        <v>607.83</v>
      </c>
      <c r="D460" s="177">
        <f>SUM(D461+D464+D466)</f>
        <v>63000</v>
      </c>
      <c r="E460" s="177">
        <f>SUM(E461+E464+E466)</f>
        <v>8459</v>
      </c>
      <c r="F460" s="279">
        <f t="shared" si="97"/>
        <v>1391.672013556422</v>
      </c>
      <c r="G460" s="279">
        <f t="shared" si="98"/>
        <v>13.426984126984125</v>
      </c>
      <c r="H460" s="325">
        <f>SUM(D465+D540+D541+D542+D543+D544+D582+D585+D589+D590+D591+D616+D788+D796)</f>
        <v>209000</v>
      </c>
      <c r="I460" s="325">
        <f>SUM(E465+E540+E541+E542+E543+E544+E582+E585+E589+E590+E591+E616+E788+E796)</f>
        <v>122868</v>
      </c>
    </row>
    <row r="461" spans="1:7" ht="15">
      <c r="A461" s="406">
        <v>372</v>
      </c>
      <c r="B461" s="407" t="s">
        <v>115</v>
      </c>
      <c r="C461" s="439">
        <f>SUM(C463)</f>
        <v>490</v>
      </c>
      <c r="D461" s="439">
        <f>SUM(D462+D463)</f>
        <v>54000</v>
      </c>
      <c r="E461" s="439">
        <f aca="true" t="shared" si="107" ref="E461">SUM(E463)</f>
        <v>4459</v>
      </c>
      <c r="F461" s="440">
        <f t="shared" si="97"/>
        <v>910</v>
      </c>
      <c r="G461" s="440">
        <f t="shared" si="98"/>
        <v>8.257407407407408</v>
      </c>
    </row>
    <row r="462" spans="1:7" ht="15">
      <c r="A462" s="446">
        <v>3722</v>
      </c>
      <c r="B462" s="447" t="s">
        <v>721</v>
      </c>
      <c r="C462" s="448">
        <v>0</v>
      </c>
      <c r="D462" s="448">
        <v>50000</v>
      </c>
      <c r="E462" s="448">
        <v>0</v>
      </c>
      <c r="F462" s="440" t="e">
        <f t="shared" si="97"/>
        <v>#DIV/0!</v>
      </c>
      <c r="G462" s="440">
        <f t="shared" si="98"/>
        <v>0</v>
      </c>
    </row>
    <row r="463" spans="1:7" ht="15">
      <c r="A463" s="441">
        <v>37224</v>
      </c>
      <c r="B463" s="442" t="s">
        <v>666</v>
      </c>
      <c r="C463" s="408">
        <v>490</v>
      </c>
      <c r="D463" s="408">
        <v>4000</v>
      </c>
      <c r="E463" s="408">
        <v>4459</v>
      </c>
      <c r="F463" s="279">
        <f t="shared" si="97"/>
        <v>910</v>
      </c>
      <c r="G463" s="279">
        <f t="shared" si="98"/>
        <v>111.475</v>
      </c>
    </row>
    <row r="464" spans="1:7" ht="15">
      <c r="A464" s="140">
        <v>381</v>
      </c>
      <c r="B464" s="259" t="s">
        <v>119</v>
      </c>
      <c r="C464" s="191">
        <f>SUM(C465)</f>
        <v>117.83</v>
      </c>
      <c r="D464" s="191">
        <f aca="true" t="shared" si="108" ref="D464:E464">SUM(D465)</f>
        <v>4000</v>
      </c>
      <c r="E464" s="191">
        <f t="shared" si="108"/>
        <v>4000</v>
      </c>
      <c r="F464" s="279">
        <f t="shared" si="97"/>
        <v>3394.72120852075</v>
      </c>
      <c r="G464" s="279">
        <f t="shared" si="98"/>
        <v>100</v>
      </c>
    </row>
    <row r="465" spans="1:9" ht="15">
      <c r="A465" s="271">
        <v>3811907</v>
      </c>
      <c r="B465" s="272" t="s">
        <v>279</v>
      </c>
      <c r="C465" s="215">
        <v>117.83</v>
      </c>
      <c r="D465" s="215">
        <v>4000</v>
      </c>
      <c r="E465" s="215">
        <v>4000</v>
      </c>
      <c r="F465" s="279">
        <f t="shared" si="97"/>
        <v>3394.72120852075</v>
      </c>
      <c r="G465" s="279">
        <f t="shared" si="98"/>
        <v>100</v>
      </c>
      <c r="H465" s="325">
        <f>SUM(D467+D530)</f>
        <v>45000</v>
      </c>
      <c r="I465" s="325">
        <f>SUM(E467+E530)</f>
        <v>30000</v>
      </c>
    </row>
    <row r="466" spans="1:7" ht="15">
      <c r="A466" s="140">
        <v>382</v>
      </c>
      <c r="B466" s="259" t="s">
        <v>136</v>
      </c>
      <c r="C466" s="191">
        <f aca="true" t="shared" si="109" ref="C466:E466">SUM(C467)</f>
        <v>0</v>
      </c>
      <c r="D466" s="191">
        <f t="shared" si="109"/>
        <v>5000</v>
      </c>
      <c r="E466" s="191">
        <f t="shared" si="109"/>
        <v>0</v>
      </c>
      <c r="F466" s="279" t="e">
        <f t="shared" si="97"/>
        <v>#DIV/0!</v>
      </c>
      <c r="G466" s="279">
        <f t="shared" si="98"/>
        <v>0</v>
      </c>
    </row>
    <row r="467" spans="1:7" ht="15">
      <c r="A467" s="271">
        <v>3821</v>
      </c>
      <c r="B467" s="272" t="s">
        <v>279</v>
      </c>
      <c r="C467" s="215">
        <v>0</v>
      </c>
      <c r="D467" s="215">
        <v>5000</v>
      </c>
      <c r="E467" s="215">
        <v>0</v>
      </c>
      <c r="F467" s="279" t="e">
        <f t="shared" si="97"/>
        <v>#DIV/0!</v>
      </c>
      <c r="G467" s="279">
        <f t="shared" si="98"/>
        <v>0</v>
      </c>
    </row>
    <row r="468" spans="1:9" ht="15">
      <c r="A468" s="132" t="s">
        <v>280</v>
      </c>
      <c r="B468" s="133"/>
      <c r="C468" s="177">
        <f>SUM(C469)</f>
        <v>2000</v>
      </c>
      <c r="D468" s="177">
        <f aca="true" t="shared" si="110" ref="D468:E469">SUM(D469)</f>
        <v>40000</v>
      </c>
      <c r="E468" s="177">
        <f t="shared" si="110"/>
        <v>0</v>
      </c>
      <c r="F468" s="279">
        <f t="shared" si="97"/>
        <v>0</v>
      </c>
      <c r="G468" s="279">
        <f t="shared" si="98"/>
        <v>0</v>
      </c>
      <c r="H468" s="325">
        <f>SUM(D470+D563+D578)</f>
        <v>63000</v>
      </c>
      <c r="I468" s="325">
        <f>SUM(E470+E563+E578)</f>
        <v>11700</v>
      </c>
    </row>
    <row r="469" spans="1:7" ht="15">
      <c r="A469" s="140">
        <v>372</v>
      </c>
      <c r="B469" s="228" t="s">
        <v>115</v>
      </c>
      <c r="C469" s="191">
        <f>SUM(C470)</f>
        <v>2000</v>
      </c>
      <c r="D469" s="191">
        <f t="shared" si="110"/>
        <v>40000</v>
      </c>
      <c r="E469" s="191">
        <f t="shared" si="110"/>
        <v>0</v>
      </c>
      <c r="F469" s="279">
        <f t="shared" si="97"/>
        <v>0</v>
      </c>
      <c r="G469" s="279">
        <f t="shared" si="98"/>
        <v>0</v>
      </c>
    </row>
    <row r="470" spans="1:7" ht="15">
      <c r="A470" s="271">
        <v>37215</v>
      </c>
      <c r="B470" s="272" t="s">
        <v>281</v>
      </c>
      <c r="C470" s="19">
        <v>2000</v>
      </c>
      <c r="D470" s="19">
        <v>40000</v>
      </c>
      <c r="E470" s="19">
        <v>0</v>
      </c>
      <c r="F470" s="279">
        <f t="shared" si="97"/>
        <v>0</v>
      </c>
      <c r="G470" s="279">
        <f t="shared" si="98"/>
        <v>0</v>
      </c>
    </row>
    <row r="471" spans="1:7" ht="15">
      <c r="A471" s="157" t="s">
        <v>282</v>
      </c>
      <c r="B471" s="158"/>
      <c r="C471" s="178">
        <f>SUM(C472)</f>
        <v>114455.05</v>
      </c>
      <c r="D471" s="178">
        <f aca="true" t="shared" si="111" ref="D471:E471">SUM(D472)</f>
        <v>510950</v>
      </c>
      <c r="E471" s="178">
        <f t="shared" si="111"/>
        <v>127208</v>
      </c>
      <c r="F471" s="279">
        <f t="shared" si="97"/>
        <v>111.14232181105159</v>
      </c>
      <c r="G471" s="279">
        <f t="shared" si="98"/>
        <v>24.896369507779625</v>
      </c>
    </row>
    <row r="472" spans="1:7" ht="15">
      <c r="A472" s="155" t="s">
        <v>283</v>
      </c>
      <c r="B472" s="156"/>
      <c r="C472" s="179">
        <f>SUM(C473+C486+C526+C531)</f>
        <v>114455.05</v>
      </c>
      <c r="D472" s="179">
        <f>SUM(D473+D486+D526+D531)</f>
        <v>510950</v>
      </c>
      <c r="E472" s="179">
        <f>SUM(E473+E486+E526+E531)</f>
        <v>127208</v>
      </c>
      <c r="F472" s="279">
        <f t="shared" si="97"/>
        <v>111.14232181105159</v>
      </c>
      <c r="G472" s="279">
        <f t="shared" si="98"/>
        <v>24.896369507779625</v>
      </c>
    </row>
    <row r="473" spans="1:7" ht="15">
      <c r="A473" s="153" t="s">
        <v>284</v>
      </c>
      <c r="B473" s="154"/>
      <c r="C473" s="180">
        <f aca="true" t="shared" si="112" ref="C473:D473">SUM(C474+C477+C480)</f>
        <v>30708.809999999998</v>
      </c>
      <c r="D473" s="180">
        <f t="shared" si="112"/>
        <v>148850</v>
      </c>
      <c r="E473" s="180">
        <f>SUM(E474+E477+E480)</f>
        <v>17620</v>
      </c>
      <c r="F473" s="279">
        <f t="shared" si="97"/>
        <v>57.377671098293945</v>
      </c>
      <c r="G473" s="279">
        <f t="shared" si="98"/>
        <v>11.837420221699697</v>
      </c>
    </row>
    <row r="474" spans="1:7" ht="15">
      <c r="A474" s="189" t="s">
        <v>285</v>
      </c>
      <c r="B474" s="190"/>
      <c r="C474" s="177">
        <f>SUM(C475)</f>
        <v>2146.17</v>
      </c>
      <c r="D474" s="177">
        <f aca="true" t="shared" si="113" ref="D474:E475">SUM(D475)</f>
        <v>2500</v>
      </c>
      <c r="E474" s="177">
        <f t="shared" si="113"/>
        <v>2500</v>
      </c>
      <c r="F474" s="279">
        <f t="shared" si="97"/>
        <v>116.48657841643487</v>
      </c>
      <c r="G474" s="279">
        <f t="shared" si="98"/>
        <v>100</v>
      </c>
    </row>
    <row r="475" spans="1:7" ht="15">
      <c r="A475" s="187">
        <v>329</v>
      </c>
      <c r="B475" s="232" t="s">
        <v>118</v>
      </c>
      <c r="C475" s="188">
        <f>SUM(C476)</f>
        <v>2146.17</v>
      </c>
      <c r="D475" s="188">
        <f t="shared" si="113"/>
        <v>2500</v>
      </c>
      <c r="E475" s="188">
        <f t="shared" si="113"/>
        <v>2500</v>
      </c>
      <c r="F475" s="279">
        <f t="shared" si="97"/>
        <v>116.48657841643487</v>
      </c>
      <c r="G475" s="279">
        <f t="shared" si="98"/>
        <v>100</v>
      </c>
    </row>
    <row r="476" spans="1:7" ht="15">
      <c r="A476" s="414">
        <v>3299904</v>
      </c>
      <c r="B476" s="415" t="s">
        <v>286</v>
      </c>
      <c r="C476" s="416">
        <v>2146.17</v>
      </c>
      <c r="D476" s="416">
        <v>2500</v>
      </c>
      <c r="E476" s="417">
        <v>2500</v>
      </c>
      <c r="F476" s="417">
        <f t="shared" si="97"/>
        <v>116.48657841643487</v>
      </c>
      <c r="G476" s="417">
        <f t="shared" si="98"/>
        <v>100</v>
      </c>
    </row>
    <row r="477" spans="1:7" ht="15">
      <c r="A477" s="409" t="s">
        <v>667</v>
      </c>
      <c r="B477" s="410"/>
      <c r="C477" s="411">
        <f>SUM(C478)</f>
        <v>17393.28</v>
      </c>
      <c r="D477" s="411">
        <f aca="true" t="shared" si="114" ref="D477:E477">SUM(D478)</f>
        <v>35000</v>
      </c>
      <c r="E477" s="411">
        <f t="shared" si="114"/>
        <v>15120</v>
      </c>
      <c r="F477" s="279">
        <f t="shared" si="97"/>
        <v>86.93012473782979</v>
      </c>
      <c r="G477" s="279">
        <f t="shared" si="98"/>
        <v>43.2</v>
      </c>
    </row>
    <row r="478" spans="1:7" ht="15">
      <c r="A478" s="140">
        <v>381</v>
      </c>
      <c r="B478" s="259" t="s">
        <v>119</v>
      </c>
      <c r="C478" s="191">
        <f>SUM(C479)</f>
        <v>17393.28</v>
      </c>
      <c r="D478" s="191">
        <f>SUM(D479)</f>
        <v>35000</v>
      </c>
      <c r="E478" s="191">
        <f>SUM(E479)</f>
        <v>15120</v>
      </c>
      <c r="F478" s="279">
        <f t="shared" si="97"/>
        <v>86.93012473782979</v>
      </c>
      <c r="G478" s="279">
        <f t="shared" si="98"/>
        <v>43.2</v>
      </c>
    </row>
    <row r="479" spans="1:7" ht="15">
      <c r="A479" s="135">
        <v>3811401</v>
      </c>
      <c r="B479" s="272" t="s">
        <v>655</v>
      </c>
      <c r="C479" s="19">
        <v>17393.28</v>
      </c>
      <c r="D479" s="19">
        <v>35000</v>
      </c>
      <c r="E479" s="215">
        <v>15120</v>
      </c>
      <c r="F479" s="279">
        <f t="shared" si="97"/>
        <v>86.93012473782979</v>
      </c>
      <c r="G479" s="279">
        <f t="shared" si="98"/>
        <v>43.2</v>
      </c>
    </row>
    <row r="480" spans="1:7" ht="15">
      <c r="A480" s="409" t="s">
        <v>694</v>
      </c>
      <c r="B480" s="410"/>
      <c r="C480" s="411">
        <f aca="true" t="shared" si="115" ref="C480:D480">SUM(C481+C483)</f>
        <v>11169.36</v>
      </c>
      <c r="D480" s="411">
        <f t="shared" si="115"/>
        <v>111350</v>
      </c>
      <c r="E480" s="411">
        <f>SUM(E481+E483)</f>
        <v>0</v>
      </c>
      <c r="F480" s="279">
        <f aca="true" t="shared" si="116" ref="F480:F485">E480/C480*100</f>
        <v>0</v>
      </c>
      <c r="G480" s="279">
        <f aca="true" t="shared" si="117" ref="G480:G485">E480/D480*100</f>
        <v>0</v>
      </c>
    </row>
    <row r="481" spans="1:7" ht="15">
      <c r="A481" s="420">
        <v>311</v>
      </c>
      <c r="B481" s="421" t="s">
        <v>70</v>
      </c>
      <c r="C481" s="422">
        <f>SUM(C482)</f>
        <v>9530.2</v>
      </c>
      <c r="D481" s="423">
        <f aca="true" t="shared" si="118" ref="D481:E483">SUM(D482:D483)</f>
        <v>97085</v>
      </c>
      <c r="E481" s="422">
        <f aca="true" t="shared" si="119" ref="E481">SUM(E482)</f>
        <v>0</v>
      </c>
      <c r="F481" s="417">
        <f t="shared" si="116"/>
        <v>0</v>
      </c>
      <c r="G481" s="417">
        <f t="shared" si="117"/>
        <v>0</v>
      </c>
    </row>
    <row r="482" spans="1:8" ht="15">
      <c r="A482" s="414">
        <v>31111</v>
      </c>
      <c r="B482" s="415" t="s">
        <v>229</v>
      </c>
      <c r="C482" s="416">
        <v>9530.2</v>
      </c>
      <c r="D482" s="416">
        <v>82820</v>
      </c>
      <c r="E482" s="417">
        <v>0</v>
      </c>
      <c r="F482" s="417">
        <f t="shared" si="116"/>
        <v>0</v>
      </c>
      <c r="G482" s="417">
        <f t="shared" si="117"/>
        <v>0</v>
      </c>
      <c r="H482" s="437"/>
    </row>
    <row r="483" spans="1:7" ht="15">
      <c r="A483" s="420">
        <v>313</v>
      </c>
      <c r="B483" s="421" t="s">
        <v>72</v>
      </c>
      <c r="C483" s="423">
        <f>SUM(C484:C485)</f>
        <v>1639.16</v>
      </c>
      <c r="D483" s="423">
        <f>SUM(D484:D485)</f>
        <v>14265</v>
      </c>
      <c r="E483" s="423">
        <f t="shared" si="118"/>
        <v>0</v>
      </c>
      <c r="F483" s="417">
        <f t="shared" si="116"/>
        <v>0</v>
      </c>
      <c r="G483" s="417">
        <f t="shared" si="117"/>
        <v>0</v>
      </c>
    </row>
    <row r="484" spans="1:7" ht="15">
      <c r="A484" s="414">
        <v>31321</v>
      </c>
      <c r="B484" s="415" t="s">
        <v>289</v>
      </c>
      <c r="C484" s="416">
        <v>1477.16</v>
      </c>
      <c r="D484" s="416">
        <v>12090</v>
      </c>
      <c r="E484" s="417">
        <v>0</v>
      </c>
      <c r="F484" s="417">
        <f t="shared" si="116"/>
        <v>0</v>
      </c>
      <c r="G484" s="417">
        <f t="shared" si="117"/>
        <v>0</v>
      </c>
    </row>
    <row r="485" spans="1:7" ht="15">
      <c r="A485" s="414">
        <v>31331</v>
      </c>
      <c r="B485" s="415" t="s">
        <v>234</v>
      </c>
      <c r="C485" s="416">
        <v>162</v>
      </c>
      <c r="D485" s="416">
        <v>2175</v>
      </c>
      <c r="E485" s="417">
        <v>0</v>
      </c>
      <c r="F485" s="417">
        <f t="shared" si="116"/>
        <v>0</v>
      </c>
      <c r="G485" s="417">
        <f t="shared" si="117"/>
        <v>0</v>
      </c>
    </row>
    <row r="486" spans="1:7" ht="15">
      <c r="A486" s="159" t="s">
        <v>287</v>
      </c>
      <c r="B486" s="160"/>
      <c r="C486" s="180">
        <f>SUM(C487+C517+C520+C523)</f>
        <v>61252.19000000001</v>
      </c>
      <c r="D486" s="180">
        <f>SUM(D487+D517+D520+D523)</f>
        <v>222100</v>
      </c>
      <c r="E486" s="180">
        <f>SUM(E487+E517+E520+E523)</f>
        <v>59588</v>
      </c>
      <c r="F486" s="279">
        <f t="shared" si="97"/>
        <v>97.28305224678496</v>
      </c>
      <c r="G486" s="279">
        <f t="shared" si="98"/>
        <v>26.829356145880233</v>
      </c>
    </row>
    <row r="487" spans="1:7" ht="15">
      <c r="A487" s="132" t="s">
        <v>288</v>
      </c>
      <c r="B487" s="133"/>
      <c r="C487" s="177">
        <f>SUM(C488+C490+C494+C497+C500+C506+C511+C514)</f>
        <v>48160.62000000001</v>
      </c>
      <c r="D487" s="177">
        <f>SUM(D488+D490+D494+D497+D500+D506+D511+D514)</f>
        <v>112100</v>
      </c>
      <c r="E487" s="177">
        <f>SUM(E488+E490+E494+E497+E500+E506+E511+E514)</f>
        <v>46825</v>
      </c>
      <c r="F487" s="279">
        <f t="shared" si="97"/>
        <v>97.22673836009584</v>
      </c>
      <c r="G487" s="279">
        <f t="shared" si="98"/>
        <v>41.770740410347905</v>
      </c>
    </row>
    <row r="488" spans="1:9" ht="15">
      <c r="A488" s="140">
        <v>311</v>
      </c>
      <c r="B488" s="259" t="s">
        <v>70</v>
      </c>
      <c r="C488" s="191">
        <f>SUM(C489)</f>
        <v>34076.41</v>
      </c>
      <c r="D488" s="191">
        <f aca="true" t="shared" si="120" ref="D488:E488">SUM(D489)</f>
        <v>68150</v>
      </c>
      <c r="E488" s="191">
        <f t="shared" si="120"/>
        <v>34076</v>
      </c>
      <c r="F488" s="279">
        <f t="shared" si="97"/>
        <v>99.99879682161354</v>
      </c>
      <c r="G488" s="279">
        <f t="shared" si="98"/>
        <v>50.001467351430676</v>
      </c>
      <c r="I488" s="325"/>
    </row>
    <row r="489" spans="1:7" ht="15">
      <c r="A489" s="135">
        <v>31111</v>
      </c>
      <c r="B489" s="272" t="s">
        <v>229</v>
      </c>
      <c r="C489" s="19">
        <v>34076.41</v>
      </c>
      <c r="D489" s="19">
        <v>68150</v>
      </c>
      <c r="E489" s="215">
        <v>34076</v>
      </c>
      <c r="F489" s="279">
        <f t="shared" si="97"/>
        <v>99.99879682161354</v>
      </c>
      <c r="G489" s="279">
        <f t="shared" si="98"/>
        <v>50.001467351430676</v>
      </c>
    </row>
    <row r="490" spans="1:7" ht="15">
      <c r="A490" s="140">
        <v>312</v>
      </c>
      <c r="B490" s="259" t="s">
        <v>71</v>
      </c>
      <c r="C490" s="96">
        <f>SUM(C491:C493)</f>
        <v>0</v>
      </c>
      <c r="D490" s="96">
        <f aca="true" t="shared" si="121" ref="D490:E490">SUM(D491:D493)</f>
        <v>2900</v>
      </c>
      <c r="E490" s="96">
        <f t="shared" si="121"/>
        <v>500</v>
      </c>
      <c r="F490" s="279" t="e">
        <f t="shared" si="97"/>
        <v>#DIV/0!</v>
      </c>
      <c r="G490" s="279">
        <f t="shared" si="98"/>
        <v>17.24137931034483</v>
      </c>
    </row>
    <row r="491" spans="1:7" ht="15">
      <c r="A491" s="137">
        <v>31213</v>
      </c>
      <c r="B491" s="272" t="s">
        <v>230</v>
      </c>
      <c r="C491" s="138">
        <v>0</v>
      </c>
      <c r="D491" s="19">
        <v>0</v>
      </c>
      <c r="E491" s="215">
        <v>0</v>
      </c>
      <c r="F491" s="279" t="e">
        <f t="shared" si="97"/>
        <v>#DIV/0!</v>
      </c>
      <c r="G491" s="279" t="e">
        <f t="shared" si="98"/>
        <v>#DIV/0!</v>
      </c>
    </row>
    <row r="492" spans="1:7" ht="15">
      <c r="A492" s="137">
        <v>31219</v>
      </c>
      <c r="B492" s="272" t="s">
        <v>231</v>
      </c>
      <c r="C492" s="138">
        <v>0</v>
      </c>
      <c r="D492" s="19">
        <v>2900</v>
      </c>
      <c r="E492" s="215">
        <v>500</v>
      </c>
      <c r="F492" s="279" t="e">
        <f t="shared" si="97"/>
        <v>#DIV/0!</v>
      </c>
      <c r="G492" s="279">
        <f t="shared" si="98"/>
        <v>17.24137931034483</v>
      </c>
    </row>
    <row r="493" spans="1:7" ht="15">
      <c r="A493" s="137">
        <v>3121</v>
      </c>
      <c r="B493" s="272" t="s">
        <v>232</v>
      </c>
      <c r="C493" s="138">
        <v>0</v>
      </c>
      <c r="D493" s="19">
        <v>0</v>
      </c>
      <c r="E493" s="215">
        <v>0</v>
      </c>
      <c r="F493" s="279" t="e">
        <f t="shared" si="97"/>
        <v>#DIV/0!</v>
      </c>
      <c r="G493" s="279" t="e">
        <f t="shared" si="98"/>
        <v>#DIV/0!</v>
      </c>
    </row>
    <row r="494" spans="1:10" ht="15">
      <c r="A494" s="140">
        <v>313</v>
      </c>
      <c r="B494" s="259" t="s">
        <v>72</v>
      </c>
      <c r="C494" s="96">
        <f>SUM(C495:C496)</f>
        <v>5861.16</v>
      </c>
      <c r="D494" s="96">
        <f aca="true" t="shared" si="122" ref="D494:E494">SUM(D495:D496)</f>
        <v>11750</v>
      </c>
      <c r="E494" s="96">
        <f t="shared" si="122"/>
        <v>5861</v>
      </c>
      <c r="F494" s="279">
        <f t="shared" si="97"/>
        <v>99.99727016495028</v>
      </c>
      <c r="G494" s="279">
        <f t="shared" si="98"/>
        <v>49.88085106382979</v>
      </c>
      <c r="J494" s="393"/>
    </row>
    <row r="495" spans="1:7" ht="15">
      <c r="A495" s="137">
        <v>31321</v>
      </c>
      <c r="B495" s="272" t="s">
        <v>289</v>
      </c>
      <c r="C495" s="19">
        <v>5281.86</v>
      </c>
      <c r="D495" s="19">
        <v>10588</v>
      </c>
      <c r="E495" s="215">
        <v>5282</v>
      </c>
      <c r="F495" s="279">
        <f t="shared" si="97"/>
        <v>100.00265058142396</v>
      </c>
      <c r="G495" s="279">
        <f t="shared" si="98"/>
        <v>49.88666414809218</v>
      </c>
    </row>
    <row r="496" spans="1:10" ht="15">
      <c r="A496" s="137">
        <v>31331</v>
      </c>
      <c r="B496" s="272" t="s">
        <v>234</v>
      </c>
      <c r="C496" s="19">
        <v>579.3</v>
      </c>
      <c r="D496" s="19">
        <v>1162</v>
      </c>
      <c r="E496" s="215">
        <v>579</v>
      </c>
      <c r="F496" s="279">
        <f t="shared" si="97"/>
        <v>99.94821336095289</v>
      </c>
      <c r="G496" s="279">
        <f t="shared" si="98"/>
        <v>49.827882960413085</v>
      </c>
      <c r="J496" s="325"/>
    </row>
    <row r="497" spans="1:7" ht="15">
      <c r="A497" s="140">
        <v>321</v>
      </c>
      <c r="B497" s="259" t="s">
        <v>74</v>
      </c>
      <c r="C497" s="96">
        <f>SUM(C498:C499)</f>
        <v>797</v>
      </c>
      <c r="D497" s="96">
        <f>SUM(D498:D499)</f>
        <v>2900</v>
      </c>
      <c r="E497" s="96">
        <f>SUM(E498:E499)</f>
        <v>0</v>
      </c>
      <c r="F497" s="279">
        <f t="shared" si="97"/>
        <v>0</v>
      </c>
      <c r="G497" s="279">
        <f t="shared" si="98"/>
        <v>0</v>
      </c>
    </row>
    <row r="498" spans="1:7" ht="15">
      <c r="A498" s="137">
        <v>3211</v>
      </c>
      <c r="B498" s="272" t="s">
        <v>290</v>
      </c>
      <c r="C498" s="19">
        <v>797</v>
      </c>
      <c r="D498" s="19">
        <v>1900</v>
      </c>
      <c r="E498" s="19">
        <v>0</v>
      </c>
      <c r="F498" s="279">
        <f t="shared" si="97"/>
        <v>0</v>
      </c>
      <c r="G498" s="279">
        <f t="shared" si="98"/>
        <v>0</v>
      </c>
    </row>
    <row r="499" spans="1:7" ht="15">
      <c r="A499" s="137">
        <v>3213</v>
      </c>
      <c r="B499" s="272" t="s">
        <v>77</v>
      </c>
      <c r="C499" s="19">
        <v>0</v>
      </c>
      <c r="D499" s="19">
        <v>1000</v>
      </c>
      <c r="E499" s="19">
        <v>0</v>
      </c>
      <c r="F499" s="279" t="e">
        <f t="shared" si="97"/>
        <v>#DIV/0!</v>
      </c>
      <c r="G499" s="279">
        <f t="shared" si="98"/>
        <v>0</v>
      </c>
    </row>
    <row r="500" spans="1:7" ht="15">
      <c r="A500" s="140">
        <v>322</v>
      </c>
      <c r="B500" s="258" t="s">
        <v>78</v>
      </c>
      <c r="C500" s="96">
        <f aca="true" t="shared" si="123" ref="C500:E500">SUM(C501:C505)</f>
        <v>1559.3600000000001</v>
      </c>
      <c r="D500" s="96">
        <f t="shared" si="123"/>
        <v>4100</v>
      </c>
      <c r="E500" s="96">
        <f t="shared" si="123"/>
        <v>1385</v>
      </c>
      <c r="F500" s="279">
        <f t="shared" si="97"/>
        <v>88.81848963677406</v>
      </c>
      <c r="G500" s="279">
        <f t="shared" si="98"/>
        <v>33.78048780487805</v>
      </c>
    </row>
    <row r="501" spans="1:7" ht="15">
      <c r="A501" s="135">
        <v>32211</v>
      </c>
      <c r="B501" s="260" t="s">
        <v>291</v>
      </c>
      <c r="C501" s="19">
        <v>375.6</v>
      </c>
      <c r="D501" s="19">
        <v>1000</v>
      </c>
      <c r="E501" s="215">
        <v>206</v>
      </c>
      <c r="F501" s="279">
        <f t="shared" si="97"/>
        <v>54.84558040468583</v>
      </c>
      <c r="G501" s="279">
        <f t="shared" si="98"/>
        <v>20.599999999999998</v>
      </c>
    </row>
    <row r="502" spans="1:7" ht="15">
      <c r="A502" s="135">
        <v>32231</v>
      </c>
      <c r="B502" s="260" t="s">
        <v>292</v>
      </c>
      <c r="C502" s="19">
        <v>289.39</v>
      </c>
      <c r="D502" s="19">
        <v>600</v>
      </c>
      <c r="E502" s="215">
        <v>240</v>
      </c>
      <c r="F502" s="279">
        <f t="shared" si="97"/>
        <v>82.93306610456477</v>
      </c>
      <c r="G502" s="279">
        <f t="shared" si="98"/>
        <v>40</v>
      </c>
    </row>
    <row r="503" spans="1:7" ht="15">
      <c r="A503" s="135">
        <v>32233</v>
      </c>
      <c r="B503" s="260" t="s">
        <v>293</v>
      </c>
      <c r="C503" s="19">
        <v>894.37</v>
      </c>
      <c r="D503" s="19">
        <v>1500</v>
      </c>
      <c r="E503" s="215">
        <v>939</v>
      </c>
      <c r="F503" s="279">
        <f t="shared" si="97"/>
        <v>104.99010476648367</v>
      </c>
      <c r="G503" s="279">
        <f t="shared" si="98"/>
        <v>62.6</v>
      </c>
    </row>
    <row r="504" spans="1:7" ht="15">
      <c r="A504" s="135">
        <v>32242</v>
      </c>
      <c r="B504" s="260" t="s">
        <v>294</v>
      </c>
      <c r="C504" s="19">
        <v>0</v>
      </c>
      <c r="D504" s="19">
        <v>0</v>
      </c>
      <c r="E504" s="215">
        <v>0</v>
      </c>
      <c r="F504" s="279" t="e">
        <f t="shared" si="97"/>
        <v>#DIV/0!</v>
      </c>
      <c r="G504" s="279" t="e">
        <f t="shared" si="98"/>
        <v>#DIV/0!</v>
      </c>
    </row>
    <row r="505" spans="1:7" ht="15">
      <c r="A505" s="135">
        <v>3225101</v>
      </c>
      <c r="B505" s="260" t="s">
        <v>514</v>
      </c>
      <c r="C505" s="19">
        <v>0</v>
      </c>
      <c r="D505" s="19">
        <v>1000</v>
      </c>
      <c r="E505" s="215">
        <v>0</v>
      </c>
      <c r="F505" s="279" t="e">
        <f t="shared" si="97"/>
        <v>#DIV/0!</v>
      </c>
      <c r="G505" s="279">
        <f t="shared" si="98"/>
        <v>0</v>
      </c>
    </row>
    <row r="506" spans="1:7" ht="15">
      <c r="A506" s="140">
        <v>323</v>
      </c>
      <c r="B506" s="258" t="s">
        <v>83</v>
      </c>
      <c r="C506" s="96">
        <f>SUM(C507:C510)</f>
        <v>1236.46</v>
      </c>
      <c r="D506" s="96">
        <f aca="true" t="shared" si="124" ref="D506:E506">SUM(D507:D510)</f>
        <v>2800</v>
      </c>
      <c r="E506" s="96">
        <f t="shared" si="124"/>
        <v>1407</v>
      </c>
      <c r="F506" s="279">
        <f t="shared" si="97"/>
        <v>113.79260145900392</v>
      </c>
      <c r="G506" s="279">
        <f t="shared" si="98"/>
        <v>50.24999999999999</v>
      </c>
    </row>
    <row r="507" spans="1:7" ht="15">
      <c r="A507" s="135">
        <v>32311</v>
      </c>
      <c r="B507" s="260" t="s">
        <v>249</v>
      </c>
      <c r="C507" s="19">
        <v>166.46</v>
      </c>
      <c r="D507" s="19">
        <v>500</v>
      </c>
      <c r="E507" s="19">
        <v>142</v>
      </c>
      <c r="F507" s="279">
        <f t="shared" si="97"/>
        <v>85.30577916616605</v>
      </c>
      <c r="G507" s="279">
        <f t="shared" si="98"/>
        <v>28.4</v>
      </c>
    </row>
    <row r="508" spans="1:7" ht="15">
      <c r="A508" s="135">
        <v>32322</v>
      </c>
      <c r="B508" s="260" t="s">
        <v>295</v>
      </c>
      <c r="C508" s="19">
        <v>0</v>
      </c>
      <c r="D508" s="19">
        <v>1000</v>
      </c>
      <c r="E508" s="19">
        <v>0</v>
      </c>
      <c r="F508" s="279" t="e">
        <f t="shared" si="97"/>
        <v>#DIV/0!</v>
      </c>
      <c r="G508" s="279">
        <f t="shared" si="98"/>
        <v>0</v>
      </c>
    </row>
    <row r="509" spans="1:7" ht="15">
      <c r="A509" s="327">
        <v>32332</v>
      </c>
      <c r="B509" s="328" t="s">
        <v>296</v>
      </c>
      <c r="C509" s="329">
        <v>1070</v>
      </c>
      <c r="D509" s="19">
        <v>1300</v>
      </c>
      <c r="E509" s="215">
        <v>1265</v>
      </c>
      <c r="F509" s="279">
        <f t="shared" si="97"/>
        <v>118.22429906542055</v>
      </c>
      <c r="G509" s="279">
        <f t="shared" si="98"/>
        <v>97.3076923076923</v>
      </c>
    </row>
    <row r="510" spans="1:7" ht="15">
      <c r="A510" s="327">
        <v>32391</v>
      </c>
      <c r="B510" s="328" t="s">
        <v>602</v>
      </c>
      <c r="C510" s="329">
        <v>0</v>
      </c>
      <c r="D510" s="19">
        <v>0</v>
      </c>
      <c r="E510" s="215">
        <v>0</v>
      </c>
      <c r="F510" s="279" t="e">
        <f t="shared" si="97"/>
        <v>#DIV/0!</v>
      </c>
      <c r="G510" s="279" t="e">
        <f t="shared" si="98"/>
        <v>#DIV/0!</v>
      </c>
    </row>
    <row r="511" spans="1:7" ht="15">
      <c r="A511" s="140">
        <v>329</v>
      </c>
      <c r="B511" s="258" t="s">
        <v>92</v>
      </c>
      <c r="C511" s="96">
        <f>SUM(C512:C513)</f>
        <v>4177.26</v>
      </c>
      <c r="D511" s="96">
        <f aca="true" t="shared" si="125" ref="D511:E511">SUM(D512:D513)</f>
        <v>18500</v>
      </c>
      <c r="E511" s="96">
        <f t="shared" si="125"/>
        <v>3164</v>
      </c>
      <c r="F511" s="279">
        <f t="shared" si="97"/>
        <v>75.74342990381254</v>
      </c>
      <c r="G511" s="279">
        <f t="shared" si="98"/>
        <v>17.1027027027027</v>
      </c>
    </row>
    <row r="512" spans="1:9" ht="15">
      <c r="A512" s="135">
        <v>3299905</v>
      </c>
      <c r="B512" s="260" t="s">
        <v>90</v>
      </c>
      <c r="C512" s="19">
        <v>3000</v>
      </c>
      <c r="D512" s="19">
        <v>6000</v>
      </c>
      <c r="E512" s="19">
        <v>3000</v>
      </c>
      <c r="F512" s="279">
        <f t="shared" si="97"/>
        <v>100</v>
      </c>
      <c r="G512" s="279">
        <f t="shared" si="98"/>
        <v>50</v>
      </c>
      <c r="H512" s="325">
        <f>SUM(D515+D600)</f>
        <v>8000</v>
      </c>
      <c r="I512" s="325">
        <f>SUM(E515+E600)</f>
        <v>3149</v>
      </c>
    </row>
    <row r="513" spans="1:9" ht="24.75">
      <c r="A513" s="135">
        <v>3299912</v>
      </c>
      <c r="B513" s="379" t="s">
        <v>297</v>
      </c>
      <c r="C513" s="19">
        <v>1177.26</v>
      </c>
      <c r="D513" s="19">
        <v>12500</v>
      </c>
      <c r="E513" s="19">
        <v>164</v>
      </c>
      <c r="F513" s="279">
        <f aca="true" t="shared" si="126" ref="F513:F575">E513/C513*100</f>
        <v>13.930652532150928</v>
      </c>
      <c r="G513" s="279">
        <f aca="true" t="shared" si="127" ref="G513:G575">E513/D513*100</f>
        <v>1.312</v>
      </c>
      <c r="H513" s="325">
        <f>SUM(D516+D602)</f>
        <v>100</v>
      </c>
      <c r="I513" s="325">
        <f>SUM(E516+E602)</f>
        <v>0</v>
      </c>
    </row>
    <row r="514" spans="1:7" ht="15">
      <c r="A514" s="140">
        <v>343</v>
      </c>
      <c r="B514" s="258" t="s">
        <v>106</v>
      </c>
      <c r="C514" s="96">
        <f>SUM(C515:C516)</f>
        <v>452.97</v>
      </c>
      <c r="D514" s="96">
        <f>SUM(D515:D516)</f>
        <v>1000</v>
      </c>
      <c r="E514" s="96">
        <f>SUM(E515:E516)</f>
        <v>432</v>
      </c>
      <c r="F514" s="279">
        <f t="shared" si="126"/>
        <v>95.3705543413471</v>
      </c>
      <c r="G514" s="279">
        <f t="shared" si="127"/>
        <v>43.2</v>
      </c>
    </row>
    <row r="515" spans="1:7" ht="15">
      <c r="A515" s="271">
        <v>34311</v>
      </c>
      <c r="B515" s="260" t="s">
        <v>298</v>
      </c>
      <c r="C515" s="215">
        <v>452.97</v>
      </c>
      <c r="D515" s="215">
        <v>1000</v>
      </c>
      <c r="E515" s="215">
        <v>432</v>
      </c>
      <c r="F515" s="279">
        <f t="shared" si="126"/>
        <v>95.3705543413471</v>
      </c>
      <c r="G515" s="279">
        <f t="shared" si="127"/>
        <v>43.2</v>
      </c>
    </row>
    <row r="516" spans="1:7" ht="15">
      <c r="A516" s="135">
        <v>34333</v>
      </c>
      <c r="B516" s="260" t="s">
        <v>108</v>
      </c>
      <c r="C516" s="138">
        <v>0</v>
      </c>
      <c r="D516" s="19">
        <v>0</v>
      </c>
      <c r="E516" s="19">
        <v>0</v>
      </c>
      <c r="F516" s="279" t="e">
        <f t="shared" si="126"/>
        <v>#DIV/0!</v>
      </c>
      <c r="G516" s="279" t="e">
        <f t="shared" si="127"/>
        <v>#DIV/0!</v>
      </c>
    </row>
    <row r="517" spans="1:7" ht="15">
      <c r="A517" s="132" t="s">
        <v>299</v>
      </c>
      <c r="B517" s="237"/>
      <c r="C517" s="181">
        <f>SUM(C518)</f>
        <v>0</v>
      </c>
      <c r="D517" s="181">
        <f aca="true" t="shared" si="128" ref="D517:E517">SUM(D518)</f>
        <v>47000</v>
      </c>
      <c r="E517" s="181">
        <f t="shared" si="128"/>
        <v>0</v>
      </c>
      <c r="F517" s="279" t="e">
        <f t="shared" si="126"/>
        <v>#DIV/0!</v>
      </c>
      <c r="G517" s="279">
        <f t="shared" si="127"/>
        <v>0</v>
      </c>
    </row>
    <row r="518" spans="1:7" ht="15">
      <c r="A518" s="140">
        <v>422</v>
      </c>
      <c r="B518" s="258" t="s">
        <v>153</v>
      </c>
      <c r="C518" s="96">
        <f>SUM(C519:C519)</f>
        <v>0</v>
      </c>
      <c r="D518" s="96">
        <f>SUM(D519:D519)</f>
        <v>47000</v>
      </c>
      <c r="E518" s="96">
        <f>SUM(E519:E519)</f>
        <v>0</v>
      </c>
      <c r="F518" s="279" t="e">
        <f t="shared" si="126"/>
        <v>#DIV/0!</v>
      </c>
      <c r="G518" s="279">
        <f t="shared" si="127"/>
        <v>0</v>
      </c>
    </row>
    <row r="519" spans="1:7" ht="15">
      <c r="A519" s="135">
        <v>42219</v>
      </c>
      <c r="B519" s="260" t="s">
        <v>669</v>
      </c>
      <c r="C519" s="19">
        <v>0</v>
      </c>
      <c r="D519" s="19">
        <v>47000</v>
      </c>
      <c r="E519" s="19">
        <v>0</v>
      </c>
      <c r="F519" s="279" t="e">
        <f t="shared" si="126"/>
        <v>#DIV/0!</v>
      </c>
      <c r="G519" s="279">
        <f t="shared" si="127"/>
        <v>0</v>
      </c>
    </row>
    <row r="520" spans="1:7" ht="15">
      <c r="A520" s="132" t="s">
        <v>300</v>
      </c>
      <c r="B520" s="237"/>
      <c r="C520" s="181">
        <f>SUM(C521)</f>
        <v>13091.57</v>
      </c>
      <c r="D520" s="181">
        <f aca="true" t="shared" si="129" ref="D520:E521">SUM(D521)</f>
        <v>45000</v>
      </c>
      <c r="E520" s="181">
        <f t="shared" si="129"/>
        <v>12763</v>
      </c>
      <c r="F520" s="279">
        <f t="shared" si="126"/>
        <v>97.49021698696184</v>
      </c>
      <c r="G520" s="279">
        <f t="shared" si="127"/>
        <v>28.362222222222222</v>
      </c>
    </row>
    <row r="521" spans="1:7" ht="15">
      <c r="A521" s="140">
        <v>424</v>
      </c>
      <c r="B521" s="258" t="s">
        <v>301</v>
      </c>
      <c r="C521" s="96">
        <f>SUM(C522)</f>
        <v>13091.57</v>
      </c>
      <c r="D521" s="96">
        <f t="shared" si="129"/>
        <v>45000</v>
      </c>
      <c r="E521" s="96">
        <f t="shared" si="129"/>
        <v>12763</v>
      </c>
      <c r="F521" s="279">
        <f t="shared" si="126"/>
        <v>97.49021698696184</v>
      </c>
      <c r="G521" s="279">
        <f t="shared" si="127"/>
        <v>28.362222222222222</v>
      </c>
    </row>
    <row r="522" spans="1:7" ht="15">
      <c r="A522" s="271">
        <v>42411</v>
      </c>
      <c r="B522" s="260" t="s">
        <v>302</v>
      </c>
      <c r="C522" s="215">
        <v>13091.57</v>
      </c>
      <c r="D522" s="215">
        <v>45000</v>
      </c>
      <c r="E522" s="215">
        <v>12763</v>
      </c>
      <c r="F522" s="279">
        <f t="shared" si="126"/>
        <v>97.49021698696184</v>
      </c>
      <c r="G522" s="279">
        <f t="shared" si="127"/>
        <v>28.362222222222222</v>
      </c>
    </row>
    <row r="523" spans="1:7" ht="15">
      <c r="A523" s="409" t="s">
        <v>668</v>
      </c>
      <c r="B523" s="412"/>
      <c r="C523" s="411">
        <f>SUM(C524)</f>
        <v>0</v>
      </c>
      <c r="D523" s="411">
        <f aca="true" t="shared" si="130" ref="D523:E524">SUM(D524)</f>
        <v>18000</v>
      </c>
      <c r="E523" s="411">
        <f t="shared" si="130"/>
        <v>0</v>
      </c>
      <c r="F523" s="279" t="e">
        <f t="shared" si="126"/>
        <v>#DIV/0!</v>
      </c>
      <c r="G523" s="279">
        <f t="shared" si="127"/>
        <v>0</v>
      </c>
    </row>
    <row r="524" spans="1:7" ht="15">
      <c r="A524" s="413">
        <v>426</v>
      </c>
      <c r="B524" s="258" t="s">
        <v>161</v>
      </c>
      <c r="C524" s="213">
        <f>SUM(C525)</f>
        <v>0</v>
      </c>
      <c r="D524" s="213">
        <f t="shared" si="130"/>
        <v>18000</v>
      </c>
      <c r="E524" s="213">
        <f t="shared" si="130"/>
        <v>0</v>
      </c>
      <c r="F524" s="279" t="e">
        <f t="shared" si="126"/>
        <v>#DIV/0!</v>
      </c>
      <c r="G524" s="279">
        <f t="shared" si="127"/>
        <v>0</v>
      </c>
    </row>
    <row r="525" spans="1:7" ht="15">
      <c r="A525" s="271">
        <v>42621</v>
      </c>
      <c r="B525" s="260" t="s">
        <v>656</v>
      </c>
      <c r="C525" s="215">
        <v>0</v>
      </c>
      <c r="D525" s="215">
        <v>18000</v>
      </c>
      <c r="E525" s="215">
        <v>0</v>
      </c>
      <c r="F525" s="279" t="e">
        <f t="shared" si="126"/>
        <v>#DIV/0!</v>
      </c>
      <c r="G525" s="279">
        <f t="shared" si="127"/>
        <v>0</v>
      </c>
    </row>
    <row r="526" spans="1:7" ht="15">
      <c r="A526" s="159" t="s">
        <v>303</v>
      </c>
      <c r="B526" s="238"/>
      <c r="C526" s="182">
        <f>SUM(C527)</f>
        <v>22000</v>
      </c>
      <c r="D526" s="182">
        <f aca="true" t="shared" si="131" ref="D526:E533">SUM(D527)</f>
        <v>50000</v>
      </c>
      <c r="E526" s="182">
        <f t="shared" si="131"/>
        <v>50000</v>
      </c>
      <c r="F526" s="279">
        <f t="shared" si="126"/>
        <v>227.27272727272728</v>
      </c>
      <c r="G526" s="279">
        <f t="shared" si="127"/>
        <v>100</v>
      </c>
    </row>
    <row r="527" spans="1:7" ht="15">
      <c r="A527" s="132" t="s">
        <v>304</v>
      </c>
      <c r="B527" s="237"/>
      <c r="C527" s="181">
        <f>SUM(C528)</f>
        <v>22000</v>
      </c>
      <c r="D527" s="181">
        <f t="shared" si="131"/>
        <v>50000</v>
      </c>
      <c r="E527" s="181">
        <f t="shared" si="131"/>
        <v>50000</v>
      </c>
      <c r="F527" s="279">
        <f t="shared" si="126"/>
        <v>227.27272727272728</v>
      </c>
      <c r="G527" s="279">
        <f t="shared" si="127"/>
        <v>100</v>
      </c>
    </row>
    <row r="528" spans="1:7" ht="15">
      <c r="A528" s="140">
        <v>382</v>
      </c>
      <c r="B528" s="258" t="s">
        <v>136</v>
      </c>
      <c r="C528" s="96">
        <f>SUM(C530)</f>
        <v>22000</v>
      </c>
      <c r="D528" s="96">
        <f>SUM(D529+D530)</f>
        <v>50000</v>
      </c>
      <c r="E528" s="96">
        <f>SUM(E529+E530)</f>
        <v>50000</v>
      </c>
      <c r="F528" s="279">
        <f t="shared" si="126"/>
        <v>227.27272727272728</v>
      </c>
      <c r="G528" s="279">
        <f t="shared" si="127"/>
        <v>100</v>
      </c>
    </row>
    <row r="529" spans="1:7" ht="15">
      <c r="A529" s="449">
        <v>382122</v>
      </c>
      <c r="B529" s="260" t="s">
        <v>722</v>
      </c>
      <c r="C529" s="450">
        <v>0</v>
      </c>
      <c r="D529" s="450">
        <v>10000</v>
      </c>
      <c r="E529" s="450">
        <v>20000</v>
      </c>
      <c r="F529" s="279" t="e">
        <f t="shared" si="126"/>
        <v>#DIV/0!</v>
      </c>
      <c r="G529" s="279">
        <f t="shared" si="127"/>
        <v>200</v>
      </c>
    </row>
    <row r="530" spans="1:7" ht="15">
      <c r="A530" s="271">
        <v>382121</v>
      </c>
      <c r="B530" s="260" t="s">
        <v>305</v>
      </c>
      <c r="C530" s="214">
        <v>22000</v>
      </c>
      <c r="D530" s="214">
        <v>40000</v>
      </c>
      <c r="E530" s="214">
        <v>30000</v>
      </c>
      <c r="F530" s="279">
        <f t="shared" si="126"/>
        <v>136.36363636363635</v>
      </c>
      <c r="G530" s="279">
        <f t="shared" si="127"/>
        <v>75</v>
      </c>
    </row>
    <row r="531" spans="1:7" ht="15">
      <c r="A531" s="159" t="s">
        <v>522</v>
      </c>
      <c r="B531" s="238"/>
      <c r="C531" s="182">
        <f>SUM(C532)</f>
        <v>494.05</v>
      </c>
      <c r="D531" s="182">
        <f t="shared" si="131"/>
        <v>90000</v>
      </c>
      <c r="E531" s="182">
        <f t="shared" si="131"/>
        <v>0</v>
      </c>
      <c r="F531" s="279">
        <f t="shared" si="126"/>
        <v>0</v>
      </c>
      <c r="G531" s="279">
        <f t="shared" si="127"/>
        <v>0</v>
      </c>
    </row>
    <row r="532" spans="1:7" ht="15">
      <c r="A532" s="132" t="s">
        <v>523</v>
      </c>
      <c r="B532" s="237"/>
      <c r="C532" s="181">
        <f>SUM(C533)</f>
        <v>494.05</v>
      </c>
      <c r="D532" s="181">
        <f t="shared" si="131"/>
        <v>90000</v>
      </c>
      <c r="E532" s="181">
        <f t="shared" si="131"/>
        <v>0</v>
      </c>
      <c r="F532" s="279">
        <f t="shared" si="126"/>
        <v>0</v>
      </c>
      <c r="G532" s="279">
        <f t="shared" si="127"/>
        <v>0</v>
      </c>
    </row>
    <row r="533" spans="1:7" ht="15">
      <c r="A533" s="140">
        <v>412</v>
      </c>
      <c r="B533" s="258" t="s">
        <v>146</v>
      </c>
      <c r="C533" s="96">
        <f>SUM(C534)</f>
        <v>494.05</v>
      </c>
      <c r="D533" s="96">
        <f t="shared" si="131"/>
        <v>90000</v>
      </c>
      <c r="E533" s="96">
        <f t="shared" si="131"/>
        <v>0</v>
      </c>
      <c r="F533" s="279">
        <f t="shared" si="126"/>
        <v>0</v>
      </c>
      <c r="G533" s="279">
        <f t="shared" si="127"/>
        <v>0</v>
      </c>
    </row>
    <row r="534" spans="1:7" ht="15">
      <c r="A534" s="271">
        <v>41241</v>
      </c>
      <c r="B534" s="260" t="s">
        <v>478</v>
      </c>
      <c r="C534" s="214">
        <v>494.05</v>
      </c>
      <c r="D534" s="214">
        <v>90000</v>
      </c>
      <c r="E534" s="214">
        <v>0</v>
      </c>
      <c r="F534" s="279">
        <f t="shared" si="126"/>
        <v>0</v>
      </c>
      <c r="G534" s="279">
        <f t="shared" si="127"/>
        <v>0</v>
      </c>
    </row>
    <row r="535" spans="1:7" ht="15">
      <c r="A535" s="157" t="s">
        <v>306</v>
      </c>
      <c r="B535" s="152"/>
      <c r="C535" s="183">
        <f>SUM(C536)</f>
        <v>148149.69</v>
      </c>
      <c r="D535" s="183">
        <f aca="true" t="shared" si="132" ref="D535:E536">SUM(D536)</f>
        <v>2119500</v>
      </c>
      <c r="E535" s="183">
        <f t="shared" si="132"/>
        <v>312193</v>
      </c>
      <c r="F535" s="279">
        <f t="shared" si="126"/>
        <v>210.7280818474882</v>
      </c>
      <c r="G535" s="279">
        <f t="shared" si="127"/>
        <v>14.729558858221278</v>
      </c>
    </row>
    <row r="536" spans="1:7" ht="15">
      <c r="A536" s="155" t="s">
        <v>307</v>
      </c>
      <c r="B536" s="150"/>
      <c r="C536" s="184">
        <f>SUM(C537)</f>
        <v>148149.69</v>
      </c>
      <c r="D536" s="184">
        <f t="shared" si="132"/>
        <v>2119500</v>
      </c>
      <c r="E536" s="184">
        <f t="shared" si="132"/>
        <v>312193</v>
      </c>
      <c r="F536" s="279">
        <f t="shared" si="126"/>
        <v>210.7280818474882</v>
      </c>
      <c r="G536" s="279">
        <f t="shared" si="127"/>
        <v>14.729558858221278</v>
      </c>
    </row>
    <row r="537" spans="1:7" ht="15">
      <c r="A537" s="153" t="s">
        <v>308</v>
      </c>
      <c r="B537" s="148"/>
      <c r="C537" s="182">
        <f>SUM(C538+C545+C550)</f>
        <v>148149.69</v>
      </c>
      <c r="D537" s="182">
        <f aca="true" t="shared" si="133" ref="D537:E537">SUM(D538+D545+D550)</f>
        <v>2119500</v>
      </c>
      <c r="E537" s="182">
        <f t="shared" si="133"/>
        <v>312193</v>
      </c>
      <c r="F537" s="279">
        <f t="shared" si="126"/>
        <v>210.7280818474882</v>
      </c>
      <c r="G537" s="279">
        <f t="shared" si="127"/>
        <v>14.729558858221278</v>
      </c>
    </row>
    <row r="538" spans="1:7" ht="15">
      <c r="A538" s="132" t="s">
        <v>309</v>
      </c>
      <c r="B538" s="132"/>
      <c r="C538" s="181">
        <f>SUM(C539)</f>
        <v>36783</v>
      </c>
      <c r="D538" s="181">
        <f aca="true" t="shared" si="134" ref="D538:E538">SUM(D539)</f>
        <v>77000</v>
      </c>
      <c r="E538" s="181">
        <f t="shared" si="134"/>
        <v>47625</v>
      </c>
      <c r="F538" s="279">
        <f t="shared" si="126"/>
        <v>129.47557295489764</v>
      </c>
      <c r="G538" s="279">
        <f t="shared" si="127"/>
        <v>61.850649350649356</v>
      </c>
    </row>
    <row r="539" spans="1:7" ht="15">
      <c r="A539" s="140">
        <v>381</v>
      </c>
      <c r="B539" s="258" t="s">
        <v>119</v>
      </c>
      <c r="C539" s="96">
        <f>SUM(C540:C544)</f>
        <v>36783</v>
      </c>
      <c r="D539" s="96">
        <f aca="true" t="shared" si="135" ref="D539:E539">SUM(D540:D544)</f>
        <v>77000</v>
      </c>
      <c r="E539" s="96">
        <f t="shared" si="135"/>
        <v>47625</v>
      </c>
      <c r="F539" s="279">
        <f t="shared" si="126"/>
        <v>129.47557295489764</v>
      </c>
      <c r="G539" s="279">
        <f t="shared" si="127"/>
        <v>61.850649350649356</v>
      </c>
    </row>
    <row r="540" spans="1:7" ht="15">
      <c r="A540" s="271">
        <v>3811501</v>
      </c>
      <c r="B540" s="260" t="s">
        <v>125</v>
      </c>
      <c r="C540" s="215">
        <v>30749</v>
      </c>
      <c r="D540" s="215">
        <v>50000</v>
      </c>
      <c r="E540" s="215">
        <v>35398</v>
      </c>
      <c r="F540" s="279">
        <f t="shared" si="126"/>
        <v>115.11919086799571</v>
      </c>
      <c r="G540" s="279">
        <f t="shared" si="127"/>
        <v>70.796</v>
      </c>
    </row>
    <row r="541" spans="1:7" ht="15">
      <c r="A541" s="271">
        <v>3811502</v>
      </c>
      <c r="B541" s="260" t="s">
        <v>126</v>
      </c>
      <c r="C541" s="215">
        <v>4000</v>
      </c>
      <c r="D541" s="215">
        <v>9000</v>
      </c>
      <c r="E541" s="215">
        <v>4227</v>
      </c>
      <c r="F541" s="279">
        <f t="shared" si="126"/>
        <v>105.67500000000001</v>
      </c>
      <c r="G541" s="279">
        <f t="shared" si="127"/>
        <v>46.96666666666667</v>
      </c>
    </row>
    <row r="542" spans="1:7" ht="15">
      <c r="A542" s="271">
        <v>3811505</v>
      </c>
      <c r="B542" s="260" t="s">
        <v>310</v>
      </c>
      <c r="C542" s="215">
        <v>0</v>
      </c>
      <c r="D542" s="215">
        <v>0</v>
      </c>
      <c r="E542" s="215">
        <v>0</v>
      </c>
      <c r="F542" s="279" t="e">
        <f t="shared" si="126"/>
        <v>#DIV/0!</v>
      </c>
      <c r="G542" s="279" t="e">
        <f t="shared" si="127"/>
        <v>#DIV/0!</v>
      </c>
    </row>
    <row r="543" spans="1:7" ht="15">
      <c r="A543" s="271">
        <v>3811504</v>
      </c>
      <c r="B543" s="260" t="s">
        <v>311</v>
      </c>
      <c r="C543" s="215">
        <v>534</v>
      </c>
      <c r="D543" s="215">
        <v>15000</v>
      </c>
      <c r="E543" s="215">
        <v>8000</v>
      </c>
      <c r="F543" s="279">
        <f t="shared" si="126"/>
        <v>1498.12734082397</v>
      </c>
      <c r="G543" s="279">
        <f t="shared" si="127"/>
        <v>53.333333333333336</v>
      </c>
    </row>
    <row r="544" spans="1:7" ht="15">
      <c r="A544" s="271">
        <v>3811503</v>
      </c>
      <c r="B544" s="260" t="s">
        <v>312</v>
      </c>
      <c r="C544" s="215">
        <v>1500</v>
      </c>
      <c r="D544" s="215">
        <v>3000</v>
      </c>
      <c r="E544" s="215">
        <v>0</v>
      </c>
      <c r="F544" s="279">
        <f t="shared" si="126"/>
        <v>0</v>
      </c>
      <c r="G544" s="279">
        <f t="shared" si="127"/>
        <v>0</v>
      </c>
    </row>
    <row r="545" spans="1:7" ht="15">
      <c r="A545" s="132" t="s">
        <v>313</v>
      </c>
      <c r="B545" s="239"/>
      <c r="C545" s="181">
        <f>SUM(C546)</f>
        <v>4466.26</v>
      </c>
      <c r="D545" s="181">
        <f aca="true" t="shared" si="136" ref="D545:E545">SUM(D546)</f>
        <v>13000</v>
      </c>
      <c r="E545" s="181">
        <f t="shared" si="136"/>
        <v>12029</v>
      </c>
      <c r="F545" s="279">
        <f t="shared" si="126"/>
        <v>269.33049128353474</v>
      </c>
      <c r="G545" s="279">
        <f t="shared" si="127"/>
        <v>92.53076923076922</v>
      </c>
    </row>
    <row r="546" spans="1:7" ht="15">
      <c r="A546" s="140">
        <v>329</v>
      </c>
      <c r="B546" s="235" t="s">
        <v>92</v>
      </c>
      <c r="C546" s="96">
        <f>SUM(C547:C549)</f>
        <v>4466.26</v>
      </c>
      <c r="D546" s="96">
        <f aca="true" t="shared" si="137" ref="D546:E546">SUM(D547:D549)</f>
        <v>13000</v>
      </c>
      <c r="E546" s="96">
        <f t="shared" si="137"/>
        <v>12029</v>
      </c>
      <c r="F546" s="279">
        <f t="shared" si="126"/>
        <v>269.33049128353474</v>
      </c>
      <c r="G546" s="279">
        <f t="shared" si="127"/>
        <v>92.53076923076922</v>
      </c>
    </row>
    <row r="547" spans="1:7" ht="15">
      <c r="A547" s="135">
        <v>3299904</v>
      </c>
      <c r="B547" s="260" t="s">
        <v>314</v>
      </c>
      <c r="C547" s="19">
        <v>1895.04</v>
      </c>
      <c r="D547" s="19">
        <v>6000</v>
      </c>
      <c r="E547" s="215">
        <v>6000</v>
      </c>
      <c r="F547" s="279">
        <f t="shared" si="126"/>
        <v>316.6160081053698</v>
      </c>
      <c r="G547" s="279">
        <f t="shared" si="127"/>
        <v>100</v>
      </c>
    </row>
    <row r="548" spans="1:7" ht="15">
      <c r="A548" s="135">
        <v>3299900</v>
      </c>
      <c r="B548" s="260" t="s">
        <v>315</v>
      </c>
      <c r="C548" s="19">
        <v>0</v>
      </c>
      <c r="D548" s="19">
        <v>0</v>
      </c>
      <c r="E548" s="215">
        <v>0</v>
      </c>
      <c r="F548" s="279" t="e">
        <f t="shared" si="126"/>
        <v>#DIV/0!</v>
      </c>
      <c r="G548" s="279" t="e">
        <f t="shared" si="127"/>
        <v>#DIV/0!</v>
      </c>
    </row>
    <row r="549" spans="1:7" ht="15">
      <c r="A549" s="342">
        <v>3299900</v>
      </c>
      <c r="B549" s="331" t="s">
        <v>755</v>
      </c>
      <c r="C549" s="330">
        <v>2571.22</v>
      </c>
      <c r="D549" s="318">
        <v>7000</v>
      </c>
      <c r="E549" s="319">
        <v>6029</v>
      </c>
      <c r="F549" s="279">
        <f t="shared" si="126"/>
        <v>234.48013005499337</v>
      </c>
      <c r="G549" s="279">
        <f t="shared" si="127"/>
        <v>86.12857142857143</v>
      </c>
    </row>
    <row r="550" spans="1:7" ht="15">
      <c r="A550" s="132" t="s">
        <v>316</v>
      </c>
      <c r="B550" s="270"/>
      <c r="C550" s="181">
        <f aca="true" t="shared" si="138" ref="C550:D550">SUM(C551+C555)</f>
        <v>106900.43</v>
      </c>
      <c r="D550" s="181">
        <f t="shared" si="138"/>
        <v>2029500</v>
      </c>
      <c r="E550" s="181">
        <f>SUM(E551+E555)</f>
        <v>252539</v>
      </c>
      <c r="F550" s="279">
        <f t="shared" si="126"/>
        <v>236.23759043813016</v>
      </c>
      <c r="G550" s="279">
        <f t="shared" si="127"/>
        <v>12.44340970682434</v>
      </c>
    </row>
    <row r="551" spans="1:7" ht="15">
      <c r="A551" s="140">
        <v>421</v>
      </c>
      <c r="B551" s="235" t="s">
        <v>150</v>
      </c>
      <c r="C551" s="96">
        <f aca="true" t="shared" si="139" ref="C551:D551">SUM(C552:C554)</f>
        <v>106900.43</v>
      </c>
      <c r="D551" s="96">
        <f t="shared" si="139"/>
        <v>2000000</v>
      </c>
      <c r="E551" s="96">
        <f>SUM(E552:E554)</f>
        <v>252539</v>
      </c>
      <c r="F551" s="279">
        <f t="shared" si="126"/>
        <v>236.23759043813016</v>
      </c>
      <c r="G551" s="279">
        <f t="shared" si="127"/>
        <v>12.62695</v>
      </c>
    </row>
    <row r="552" spans="1:7" ht="15">
      <c r="A552" s="135">
        <v>4212</v>
      </c>
      <c r="B552" s="260" t="s">
        <v>149</v>
      </c>
      <c r="C552" s="19">
        <v>41809.93</v>
      </c>
      <c r="D552" s="19">
        <v>2000000</v>
      </c>
      <c r="E552" s="19">
        <v>0</v>
      </c>
      <c r="F552" s="279">
        <f t="shared" si="126"/>
        <v>0</v>
      </c>
      <c r="G552" s="279">
        <f t="shared" si="127"/>
        <v>0</v>
      </c>
    </row>
    <row r="553" spans="1:7" ht="15">
      <c r="A553" s="135">
        <v>421451</v>
      </c>
      <c r="B553" s="260" t="s">
        <v>569</v>
      </c>
      <c r="C553" s="19">
        <v>3403</v>
      </c>
      <c r="D553" s="19">
        <v>0</v>
      </c>
      <c r="E553" s="19">
        <v>248164</v>
      </c>
      <c r="F553" s="279">
        <f>E553/C553*100</f>
        <v>7292.506611813105</v>
      </c>
      <c r="G553" s="279" t="e">
        <f t="shared" si="127"/>
        <v>#DIV/0!</v>
      </c>
    </row>
    <row r="554" spans="1:7" ht="15">
      <c r="A554" s="135">
        <v>4214912</v>
      </c>
      <c r="B554" s="260" t="s">
        <v>686</v>
      </c>
      <c r="C554" s="19">
        <v>61687.5</v>
      </c>
      <c r="D554" s="19">
        <v>0</v>
      </c>
      <c r="E554" s="19">
        <v>4375</v>
      </c>
      <c r="F554" s="279">
        <f>E554/C554*100</f>
        <v>7.092198581560284</v>
      </c>
      <c r="G554" s="279" t="e">
        <f t="shared" si="127"/>
        <v>#DIV/0!</v>
      </c>
    </row>
    <row r="555" spans="1:7" ht="15">
      <c r="A555" s="140">
        <v>323</v>
      </c>
      <c r="B555" s="235" t="s">
        <v>83</v>
      </c>
      <c r="C555" s="96">
        <f>SUM(C556:C557)</f>
        <v>0</v>
      </c>
      <c r="D555" s="96">
        <f aca="true" t="shared" si="140" ref="D555:E555">SUM(D556:D557)</f>
        <v>29500</v>
      </c>
      <c r="E555" s="96">
        <f t="shared" si="140"/>
        <v>0</v>
      </c>
      <c r="F555" s="279" t="e">
        <f>E555/C555*100</f>
        <v>#DIV/0!</v>
      </c>
      <c r="G555" s="279">
        <f t="shared" si="127"/>
        <v>0</v>
      </c>
    </row>
    <row r="556" spans="1:7" ht="15">
      <c r="A556" s="135">
        <v>3236</v>
      </c>
      <c r="B556" s="260" t="s">
        <v>570</v>
      </c>
      <c r="C556" s="138">
        <v>0</v>
      </c>
      <c r="D556" s="138">
        <v>500</v>
      </c>
      <c r="E556" s="138">
        <v>0</v>
      </c>
      <c r="F556" s="279" t="e">
        <f t="shared" si="126"/>
        <v>#DIV/0!</v>
      </c>
      <c r="G556" s="279">
        <f t="shared" si="127"/>
        <v>0</v>
      </c>
    </row>
    <row r="557" spans="1:7" ht="15">
      <c r="A557" s="271">
        <v>32343</v>
      </c>
      <c r="B557" s="260" t="s">
        <v>317</v>
      </c>
      <c r="C557" s="215">
        <v>0</v>
      </c>
      <c r="D557" s="215">
        <v>29000</v>
      </c>
      <c r="E557" s="215">
        <v>0</v>
      </c>
      <c r="F557" s="279" t="e">
        <f t="shared" si="126"/>
        <v>#DIV/0!</v>
      </c>
      <c r="G557" s="279">
        <f t="shared" si="127"/>
        <v>0</v>
      </c>
    </row>
    <row r="558" spans="1:7" ht="15">
      <c r="A558" s="157" t="s">
        <v>318</v>
      </c>
      <c r="B558" s="152"/>
      <c r="C558" s="183">
        <f>SUM(C559)</f>
        <v>20295</v>
      </c>
      <c r="D558" s="183">
        <f aca="true" t="shared" si="141" ref="D558:E558">SUM(D559)</f>
        <v>105000</v>
      </c>
      <c r="E558" s="183">
        <f t="shared" si="141"/>
        <v>57644</v>
      </c>
      <c r="F558" s="279">
        <f t="shared" si="126"/>
        <v>284.03054939640305</v>
      </c>
      <c r="G558" s="279">
        <f t="shared" si="127"/>
        <v>54.899047619047614</v>
      </c>
    </row>
    <row r="559" spans="1:7" ht="15">
      <c r="A559" s="155" t="s">
        <v>319</v>
      </c>
      <c r="B559" s="150"/>
      <c r="C559" s="184">
        <f>SUM(C560+C575+C579+C586)</f>
        <v>20295</v>
      </c>
      <c r="D559" s="184">
        <f>SUM(D560+D575+D579+D586)</f>
        <v>105000</v>
      </c>
      <c r="E559" s="184">
        <f>SUM(E560+E575+E579+E586)</f>
        <v>57644</v>
      </c>
      <c r="F559" s="279">
        <f t="shared" si="126"/>
        <v>284.03054939640305</v>
      </c>
      <c r="G559" s="279">
        <f t="shared" si="127"/>
        <v>54.899047619047614</v>
      </c>
    </row>
    <row r="560" spans="1:7" ht="15">
      <c r="A560" s="153" t="s">
        <v>320</v>
      </c>
      <c r="B560" s="148"/>
      <c r="C560" s="182">
        <f aca="true" t="shared" si="142" ref="C560:E560">SUM(C561+C570)</f>
        <v>12495</v>
      </c>
      <c r="D560" s="182">
        <f t="shared" si="142"/>
        <v>61000</v>
      </c>
      <c r="E560" s="182">
        <f t="shared" si="142"/>
        <v>45444</v>
      </c>
      <c r="F560" s="279">
        <f t="shared" si="126"/>
        <v>363.69747899159665</v>
      </c>
      <c r="G560" s="279">
        <f t="shared" si="127"/>
        <v>74.4983606557377</v>
      </c>
    </row>
    <row r="561" spans="1:7" ht="15">
      <c r="A561" s="132" t="s">
        <v>321</v>
      </c>
      <c r="B561" s="132"/>
      <c r="C561" s="181">
        <f>SUM(C562+C567)</f>
        <v>12495</v>
      </c>
      <c r="D561" s="181">
        <f aca="true" t="shared" si="143" ref="D561:E561">SUM(D562+D567)</f>
        <v>13000</v>
      </c>
      <c r="E561" s="181">
        <f t="shared" si="143"/>
        <v>45444</v>
      </c>
      <c r="F561" s="279">
        <f t="shared" si="126"/>
        <v>363.69747899159665</v>
      </c>
      <c r="G561" s="279">
        <f t="shared" si="127"/>
        <v>349.5692307692308</v>
      </c>
    </row>
    <row r="562" spans="1:7" ht="15">
      <c r="A562" s="140">
        <v>372</v>
      </c>
      <c r="B562" s="235" t="s">
        <v>322</v>
      </c>
      <c r="C562" s="96">
        <f>SUM(C563:C565)</f>
        <v>12495</v>
      </c>
      <c r="D562" s="96">
        <f aca="true" t="shared" si="144" ref="D562">SUM(D563:D565)</f>
        <v>13000</v>
      </c>
      <c r="E562" s="96">
        <f>SUM(E563:E566)</f>
        <v>45444</v>
      </c>
      <c r="F562" s="279">
        <f t="shared" si="126"/>
        <v>363.69747899159665</v>
      </c>
      <c r="G562" s="279">
        <f t="shared" si="127"/>
        <v>349.5692307692308</v>
      </c>
    </row>
    <row r="563" spans="1:7" ht="15">
      <c r="A563" s="271">
        <v>37219</v>
      </c>
      <c r="B563" s="260" t="s">
        <v>323</v>
      </c>
      <c r="C563" s="19">
        <v>11500</v>
      </c>
      <c r="D563" s="215">
        <v>7000</v>
      </c>
      <c r="E563" s="215">
        <v>8500</v>
      </c>
      <c r="F563" s="279">
        <f t="shared" si="126"/>
        <v>73.91304347826086</v>
      </c>
      <c r="G563" s="279">
        <f t="shared" si="127"/>
        <v>121.42857142857142</v>
      </c>
    </row>
    <row r="564" spans="1:7" ht="15">
      <c r="A564" s="271">
        <v>37221</v>
      </c>
      <c r="B564" s="272" t="s">
        <v>324</v>
      </c>
      <c r="C564" s="19">
        <v>0</v>
      </c>
      <c r="D564" s="19">
        <v>0</v>
      </c>
      <c r="E564" s="19">
        <v>34550</v>
      </c>
      <c r="F564" s="279" t="e">
        <f t="shared" si="126"/>
        <v>#DIV/0!</v>
      </c>
      <c r="G564" s="279" t="e">
        <f t="shared" si="127"/>
        <v>#DIV/0!</v>
      </c>
    </row>
    <row r="565" spans="1:7" ht="15">
      <c r="A565" s="271">
        <v>37223</v>
      </c>
      <c r="B565" s="260" t="s">
        <v>325</v>
      </c>
      <c r="C565" s="19">
        <v>995</v>
      </c>
      <c r="D565" s="19">
        <v>6000</v>
      </c>
      <c r="E565" s="215">
        <v>1394</v>
      </c>
      <c r="F565" s="279">
        <f t="shared" si="126"/>
        <v>140.1005025125628</v>
      </c>
      <c r="G565" s="279">
        <f t="shared" si="127"/>
        <v>23.233333333333334</v>
      </c>
    </row>
    <row r="566" spans="1:7" ht="15">
      <c r="A566" s="271">
        <v>37229</v>
      </c>
      <c r="B566" s="260" t="s">
        <v>756</v>
      </c>
      <c r="C566" s="19">
        <v>0</v>
      </c>
      <c r="D566" s="19">
        <v>0</v>
      </c>
      <c r="E566" s="215">
        <v>1000</v>
      </c>
      <c r="F566" s="279" t="e">
        <f t="shared" si="126"/>
        <v>#DIV/0!</v>
      </c>
      <c r="G566" s="279" t="e">
        <f t="shared" si="127"/>
        <v>#DIV/0!</v>
      </c>
    </row>
    <row r="567" spans="1:7" ht="15">
      <c r="A567" s="140">
        <v>382</v>
      </c>
      <c r="B567" s="235" t="s">
        <v>136</v>
      </c>
      <c r="C567" s="96">
        <f>SUM(C568)</f>
        <v>0</v>
      </c>
      <c r="D567" s="96">
        <f aca="true" t="shared" si="145" ref="D567:E568">SUM(D568)</f>
        <v>0</v>
      </c>
      <c r="E567" s="96">
        <f t="shared" si="145"/>
        <v>0</v>
      </c>
      <c r="F567" s="279" t="e">
        <f t="shared" si="126"/>
        <v>#DIV/0!</v>
      </c>
      <c r="G567" s="279" t="e">
        <f t="shared" si="127"/>
        <v>#DIV/0!</v>
      </c>
    </row>
    <row r="568" spans="1:7" ht="15">
      <c r="A568" s="140">
        <v>3822</v>
      </c>
      <c r="B568" s="235" t="s">
        <v>140</v>
      </c>
      <c r="C568" s="96">
        <f>SUM(C569)</f>
        <v>0</v>
      </c>
      <c r="D568" s="96">
        <f t="shared" si="145"/>
        <v>0</v>
      </c>
      <c r="E568" s="96">
        <f t="shared" si="145"/>
        <v>0</v>
      </c>
      <c r="F568" s="279" t="e">
        <f t="shared" si="126"/>
        <v>#DIV/0!</v>
      </c>
      <c r="G568" s="279" t="e">
        <f t="shared" si="127"/>
        <v>#DIV/0!</v>
      </c>
    </row>
    <row r="569" spans="1:9" ht="15">
      <c r="A569" s="271">
        <v>38221</v>
      </c>
      <c r="B569" s="260" t="s">
        <v>521</v>
      </c>
      <c r="C569" s="19">
        <v>0</v>
      </c>
      <c r="D569" s="19">
        <v>0</v>
      </c>
      <c r="E569" s="215">
        <v>0</v>
      </c>
      <c r="F569" s="279" t="e">
        <f t="shared" si="126"/>
        <v>#DIV/0!</v>
      </c>
      <c r="G569" s="279" t="e">
        <f t="shared" si="127"/>
        <v>#DIV/0!</v>
      </c>
      <c r="H569" s="325">
        <f>SUM(D572+D649)</f>
        <v>40900</v>
      </c>
      <c r="I569" s="325">
        <f>SUM(E572+E649)</f>
        <v>0</v>
      </c>
    </row>
    <row r="570" spans="1:7" ht="15">
      <c r="A570" s="132" t="s">
        <v>731</v>
      </c>
      <c r="B570" s="237"/>
      <c r="C570" s="181">
        <f>SUM(C571+C573)</f>
        <v>0</v>
      </c>
      <c r="D570" s="181">
        <f aca="true" t="shared" si="146" ref="D570:E570">SUM(D571+D573)</f>
        <v>48000</v>
      </c>
      <c r="E570" s="181">
        <f t="shared" si="146"/>
        <v>0</v>
      </c>
      <c r="F570" s="279" t="e">
        <f t="shared" si="126"/>
        <v>#DIV/0!</v>
      </c>
      <c r="G570" s="279">
        <f t="shared" si="127"/>
        <v>0</v>
      </c>
    </row>
    <row r="571" spans="1:7" ht="15">
      <c r="A571" s="140">
        <v>311</v>
      </c>
      <c r="B571" s="228" t="s">
        <v>70</v>
      </c>
      <c r="C571" s="96">
        <f>SUM(C572)</f>
        <v>0</v>
      </c>
      <c r="D571" s="96">
        <f aca="true" t="shared" si="147" ref="D571:E571">SUM(D572)</f>
        <v>40900</v>
      </c>
      <c r="E571" s="96">
        <f t="shared" si="147"/>
        <v>0</v>
      </c>
      <c r="F571" s="279" t="e">
        <f t="shared" si="126"/>
        <v>#DIV/0!</v>
      </c>
      <c r="G571" s="279">
        <f t="shared" si="127"/>
        <v>0</v>
      </c>
    </row>
    <row r="572" spans="1:8" ht="15">
      <c r="A572" s="137">
        <v>31111</v>
      </c>
      <c r="B572" s="272" t="s">
        <v>229</v>
      </c>
      <c r="C572" s="19">
        <v>0</v>
      </c>
      <c r="D572" s="19">
        <v>40900</v>
      </c>
      <c r="E572" s="215">
        <v>0</v>
      </c>
      <c r="F572" s="279" t="e">
        <f t="shared" si="126"/>
        <v>#DIV/0!</v>
      </c>
      <c r="G572" s="279">
        <f t="shared" si="127"/>
        <v>0</v>
      </c>
      <c r="H572" s="437"/>
    </row>
    <row r="573" spans="1:7" ht="15">
      <c r="A573" s="140">
        <v>313</v>
      </c>
      <c r="B573" s="259" t="s">
        <v>72</v>
      </c>
      <c r="C573" s="96">
        <f>SUM(C574:C574)</f>
        <v>0</v>
      </c>
      <c r="D573" s="96">
        <f>SUM(D574:D574)</f>
        <v>7100</v>
      </c>
      <c r="E573" s="96">
        <f>SUM(E574:E574)</f>
        <v>0</v>
      </c>
      <c r="F573" s="279" t="e">
        <f t="shared" si="126"/>
        <v>#DIV/0!</v>
      </c>
      <c r="G573" s="279">
        <f t="shared" si="127"/>
        <v>0</v>
      </c>
    </row>
    <row r="574" spans="1:7" ht="15">
      <c r="A574" s="137">
        <v>313</v>
      </c>
      <c r="B574" s="272" t="s">
        <v>513</v>
      </c>
      <c r="C574" s="19">
        <v>0</v>
      </c>
      <c r="D574" s="19">
        <v>7100</v>
      </c>
      <c r="E574" s="215">
        <v>0</v>
      </c>
      <c r="F574" s="279" t="e">
        <f t="shared" si="126"/>
        <v>#DIV/0!</v>
      </c>
      <c r="G574" s="279">
        <f t="shared" si="127"/>
        <v>0</v>
      </c>
    </row>
    <row r="575" spans="1:7" ht="15">
      <c r="A575" s="159" t="s">
        <v>326</v>
      </c>
      <c r="B575" s="240"/>
      <c r="C575" s="182">
        <f>SUM(C576)</f>
        <v>800</v>
      </c>
      <c r="D575" s="182">
        <f aca="true" t="shared" si="148" ref="D575:E577">SUM(D576)</f>
        <v>16000</v>
      </c>
      <c r="E575" s="182">
        <f t="shared" si="148"/>
        <v>3200</v>
      </c>
      <c r="F575" s="279">
        <f t="shared" si="126"/>
        <v>400</v>
      </c>
      <c r="G575" s="279">
        <f t="shared" si="127"/>
        <v>20</v>
      </c>
    </row>
    <row r="576" spans="1:7" ht="15">
      <c r="A576" s="132" t="s">
        <v>327</v>
      </c>
      <c r="B576" s="239"/>
      <c r="C576" s="181">
        <f>SUM(C577)</f>
        <v>800</v>
      </c>
      <c r="D576" s="181">
        <f t="shared" si="148"/>
        <v>16000</v>
      </c>
      <c r="E576" s="181">
        <f t="shared" si="148"/>
        <v>3200</v>
      </c>
      <c r="F576" s="279">
        <f aca="true" t="shared" si="149" ref="F576:F640">E576/C576*100</f>
        <v>400</v>
      </c>
      <c r="G576" s="279">
        <f aca="true" t="shared" si="150" ref="G576:G640">E576/D576*100</f>
        <v>20</v>
      </c>
    </row>
    <row r="577" spans="1:7" ht="15">
      <c r="A577" s="140">
        <v>372</v>
      </c>
      <c r="B577" s="228" t="s">
        <v>328</v>
      </c>
      <c r="C577" s="96">
        <f>SUM(C578)</f>
        <v>800</v>
      </c>
      <c r="D577" s="96">
        <f t="shared" si="148"/>
        <v>16000</v>
      </c>
      <c r="E577" s="96">
        <f t="shared" si="148"/>
        <v>3200</v>
      </c>
      <c r="F577" s="279">
        <f t="shared" si="149"/>
        <v>400</v>
      </c>
      <c r="G577" s="279">
        <f t="shared" si="150"/>
        <v>20</v>
      </c>
    </row>
    <row r="578" spans="1:7" ht="24.75">
      <c r="A578" s="273">
        <v>37217</v>
      </c>
      <c r="B578" s="380" t="s">
        <v>329</v>
      </c>
      <c r="C578" s="19">
        <v>800</v>
      </c>
      <c r="D578" s="19">
        <v>16000</v>
      </c>
      <c r="E578" s="215">
        <v>3200</v>
      </c>
      <c r="F578" s="279">
        <f t="shared" si="149"/>
        <v>400</v>
      </c>
      <c r="G578" s="279">
        <f t="shared" si="150"/>
        <v>20</v>
      </c>
    </row>
    <row r="579" spans="1:7" ht="15">
      <c r="A579" s="159" t="s">
        <v>330</v>
      </c>
      <c r="B579" s="240"/>
      <c r="C579" s="182">
        <f>SUM(C580+C583)</f>
        <v>7000</v>
      </c>
      <c r="D579" s="182">
        <f aca="true" t="shared" si="151" ref="D579:E579">SUM(D580+D583)</f>
        <v>18000</v>
      </c>
      <c r="E579" s="182">
        <f t="shared" si="151"/>
        <v>8000</v>
      </c>
      <c r="F579" s="279">
        <f t="shared" si="149"/>
        <v>114.28571428571428</v>
      </c>
      <c r="G579" s="279">
        <f t="shared" si="150"/>
        <v>44.44444444444444</v>
      </c>
    </row>
    <row r="580" spans="1:7" ht="15">
      <c r="A580" s="132" t="s">
        <v>331</v>
      </c>
      <c r="B580" s="239"/>
      <c r="C580" s="181">
        <f>SUM(C581)</f>
        <v>3000</v>
      </c>
      <c r="D580" s="181">
        <f aca="true" t="shared" si="152" ref="D580:E580">SUM(D581)</f>
        <v>10000</v>
      </c>
      <c r="E580" s="181">
        <f t="shared" si="152"/>
        <v>4000</v>
      </c>
      <c r="F580" s="279">
        <f t="shared" si="149"/>
        <v>133.33333333333331</v>
      </c>
      <c r="G580" s="279">
        <f t="shared" si="150"/>
        <v>40</v>
      </c>
    </row>
    <row r="581" spans="1:7" ht="15">
      <c r="A581" s="140">
        <v>381</v>
      </c>
      <c r="B581" s="259" t="s">
        <v>119</v>
      </c>
      <c r="C581" s="96">
        <f>SUM(C582)</f>
        <v>3000</v>
      </c>
      <c r="D581" s="96">
        <f aca="true" t="shared" si="153" ref="D581:E581">SUM(D582)</f>
        <v>10000</v>
      </c>
      <c r="E581" s="96">
        <f t="shared" si="153"/>
        <v>4000</v>
      </c>
      <c r="F581" s="279">
        <f t="shared" si="149"/>
        <v>133.33333333333331</v>
      </c>
      <c r="G581" s="279">
        <f t="shared" si="150"/>
        <v>40</v>
      </c>
    </row>
    <row r="582" spans="1:7" ht="15">
      <c r="A582" s="273">
        <v>3811904</v>
      </c>
      <c r="B582" s="272" t="s">
        <v>332</v>
      </c>
      <c r="C582" s="215">
        <v>3000</v>
      </c>
      <c r="D582" s="215">
        <v>10000</v>
      </c>
      <c r="E582" s="215">
        <v>4000</v>
      </c>
      <c r="F582" s="279">
        <f t="shared" si="149"/>
        <v>133.33333333333331</v>
      </c>
      <c r="G582" s="279">
        <f t="shared" si="150"/>
        <v>40</v>
      </c>
    </row>
    <row r="583" spans="1:7" ht="15">
      <c r="A583" s="132" t="s">
        <v>333</v>
      </c>
      <c r="B583" s="239"/>
      <c r="C583" s="181">
        <f>SUM(C584)</f>
        <v>4000</v>
      </c>
      <c r="D583" s="181">
        <f aca="true" t="shared" si="154" ref="D583:E584">SUM(D584)</f>
        <v>8000</v>
      </c>
      <c r="E583" s="181">
        <f t="shared" si="154"/>
        <v>4000</v>
      </c>
      <c r="F583" s="279">
        <f t="shared" si="149"/>
        <v>100</v>
      </c>
      <c r="G583" s="279">
        <f t="shared" si="150"/>
        <v>50</v>
      </c>
    </row>
    <row r="584" spans="1:7" ht="15">
      <c r="A584" s="140">
        <v>381</v>
      </c>
      <c r="B584" s="241" t="s">
        <v>119</v>
      </c>
      <c r="C584" s="96">
        <f>SUM(C585)</f>
        <v>4000</v>
      </c>
      <c r="D584" s="96">
        <f t="shared" si="154"/>
        <v>8000</v>
      </c>
      <c r="E584" s="96">
        <f t="shared" si="154"/>
        <v>4000</v>
      </c>
      <c r="F584" s="279">
        <f t="shared" si="149"/>
        <v>100</v>
      </c>
      <c r="G584" s="279">
        <f t="shared" si="150"/>
        <v>50</v>
      </c>
    </row>
    <row r="585" spans="1:7" ht="15">
      <c r="A585" s="273">
        <v>3811409</v>
      </c>
      <c r="B585" s="272" t="s">
        <v>334</v>
      </c>
      <c r="C585" s="215">
        <v>4000</v>
      </c>
      <c r="D585" s="215">
        <v>8000</v>
      </c>
      <c r="E585" s="215">
        <v>4000</v>
      </c>
      <c r="F585" s="279">
        <f t="shared" si="149"/>
        <v>100</v>
      </c>
      <c r="G585" s="279">
        <f t="shared" si="150"/>
        <v>50</v>
      </c>
    </row>
    <row r="586" spans="1:7" ht="15">
      <c r="A586" s="159" t="s">
        <v>335</v>
      </c>
      <c r="B586" s="240"/>
      <c r="C586" s="182">
        <f>SUM(C587)</f>
        <v>0</v>
      </c>
      <c r="D586" s="182">
        <f aca="true" t="shared" si="155" ref="D586:E587">SUM(D587)</f>
        <v>10000</v>
      </c>
      <c r="E586" s="182">
        <f t="shared" si="155"/>
        <v>1000</v>
      </c>
      <c r="F586" s="279" t="e">
        <f t="shared" si="149"/>
        <v>#DIV/0!</v>
      </c>
      <c r="G586" s="279">
        <f t="shared" si="150"/>
        <v>10</v>
      </c>
    </row>
    <row r="587" spans="1:7" ht="15">
      <c r="A587" s="189" t="s">
        <v>336</v>
      </c>
      <c r="B587" s="242"/>
      <c r="C587" s="181">
        <f>SUM(C588)</f>
        <v>0</v>
      </c>
      <c r="D587" s="181">
        <f t="shared" si="155"/>
        <v>10000</v>
      </c>
      <c r="E587" s="181">
        <f t="shared" si="155"/>
        <v>1000</v>
      </c>
      <c r="F587" s="279" t="e">
        <f t="shared" si="149"/>
        <v>#DIV/0!</v>
      </c>
      <c r="G587" s="279">
        <f t="shared" si="150"/>
        <v>10</v>
      </c>
    </row>
    <row r="588" spans="1:7" ht="15">
      <c r="A588" s="193">
        <v>381</v>
      </c>
      <c r="B588" s="232" t="s">
        <v>119</v>
      </c>
      <c r="C588" s="192">
        <f>SUM(C589:C592)</f>
        <v>0</v>
      </c>
      <c r="D588" s="192">
        <f aca="true" t="shared" si="156" ref="D588:E588">SUM(D589:D592)</f>
        <v>10000</v>
      </c>
      <c r="E588" s="192">
        <f t="shared" si="156"/>
        <v>1000</v>
      </c>
      <c r="F588" s="279" t="e">
        <f t="shared" si="149"/>
        <v>#DIV/0!</v>
      </c>
      <c r="G588" s="279">
        <f t="shared" si="150"/>
        <v>10</v>
      </c>
    </row>
    <row r="589" spans="1:7" ht="15">
      <c r="A589" s="271">
        <v>3811411</v>
      </c>
      <c r="B589" s="272" t="s">
        <v>337</v>
      </c>
      <c r="C589" s="214">
        <v>0</v>
      </c>
      <c r="D589" s="214">
        <v>1000</v>
      </c>
      <c r="E589" s="214">
        <v>0</v>
      </c>
      <c r="F589" s="279" t="e">
        <f t="shared" si="149"/>
        <v>#DIV/0!</v>
      </c>
      <c r="G589" s="279">
        <f t="shared" si="150"/>
        <v>0</v>
      </c>
    </row>
    <row r="590" spans="1:7" ht="15">
      <c r="A590" s="275">
        <v>3811402</v>
      </c>
      <c r="B590" s="289" t="s">
        <v>121</v>
      </c>
      <c r="C590" s="215">
        <v>0</v>
      </c>
      <c r="D590" s="215">
        <v>0</v>
      </c>
      <c r="E590" s="215">
        <v>0</v>
      </c>
      <c r="F590" s="279" t="e">
        <f t="shared" si="149"/>
        <v>#DIV/0!</v>
      </c>
      <c r="G590" s="279" t="e">
        <f t="shared" si="150"/>
        <v>#DIV/0!</v>
      </c>
    </row>
    <row r="591" spans="1:7" ht="15">
      <c r="A591" s="275">
        <v>3811908</v>
      </c>
      <c r="B591" s="289" t="s">
        <v>134</v>
      </c>
      <c r="C591" s="215">
        <v>0</v>
      </c>
      <c r="D591" s="215">
        <v>8000</v>
      </c>
      <c r="E591" s="215">
        <v>1000</v>
      </c>
      <c r="F591" s="279" t="e">
        <f t="shared" si="149"/>
        <v>#DIV/0!</v>
      </c>
      <c r="G591" s="279">
        <f t="shared" si="150"/>
        <v>12.5</v>
      </c>
    </row>
    <row r="592" spans="1:7" ht="15">
      <c r="A592" s="276">
        <v>3812</v>
      </c>
      <c r="B592" s="289" t="s">
        <v>135</v>
      </c>
      <c r="C592" s="215">
        <v>0</v>
      </c>
      <c r="D592" s="215">
        <v>1000</v>
      </c>
      <c r="E592" s="215">
        <v>0</v>
      </c>
      <c r="F592" s="279" t="e">
        <f t="shared" si="149"/>
        <v>#DIV/0!</v>
      </c>
      <c r="G592" s="279">
        <f t="shared" si="150"/>
        <v>0</v>
      </c>
    </row>
    <row r="593" spans="1:7" ht="15">
      <c r="A593" s="157" t="s">
        <v>571</v>
      </c>
      <c r="B593" s="158"/>
      <c r="C593" s="183">
        <f>SUM(C594)</f>
        <v>3651.9</v>
      </c>
      <c r="D593" s="183">
        <f aca="true" t="shared" si="157" ref="D593:E595">SUM(D594)</f>
        <v>9600</v>
      </c>
      <c r="E593" s="183">
        <f t="shared" si="157"/>
        <v>3632</v>
      </c>
      <c r="F593" s="279">
        <f t="shared" si="149"/>
        <v>99.45507817848244</v>
      </c>
      <c r="G593" s="279">
        <f t="shared" si="150"/>
        <v>37.833333333333336</v>
      </c>
    </row>
    <row r="594" spans="1:7" ht="15">
      <c r="A594" s="155" t="s">
        <v>226</v>
      </c>
      <c r="B594" s="156"/>
      <c r="C594" s="184">
        <f>SUM(C595)</f>
        <v>3651.9</v>
      </c>
      <c r="D594" s="184">
        <f t="shared" si="157"/>
        <v>9600</v>
      </c>
      <c r="E594" s="184">
        <f t="shared" si="157"/>
        <v>3632</v>
      </c>
      <c r="F594" s="279">
        <f t="shared" si="149"/>
        <v>99.45507817848244</v>
      </c>
      <c r="G594" s="279">
        <f t="shared" si="150"/>
        <v>37.833333333333336</v>
      </c>
    </row>
    <row r="595" spans="1:7" ht="15">
      <c r="A595" s="153" t="s">
        <v>338</v>
      </c>
      <c r="B595" s="154"/>
      <c r="C595" s="182">
        <f>SUM(C596)</f>
        <v>3651.9</v>
      </c>
      <c r="D595" s="182">
        <f t="shared" si="157"/>
        <v>9600</v>
      </c>
      <c r="E595" s="182">
        <f t="shared" si="157"/>
        <v>3632</v>
      </c>
      <c r="F595" s="279">
        <f t="shared" si="149"/>
        <v>99.45507817848244</v>
      </c>
      <c r="G595" s="279">
        <f t="shared" si="150"/>
        <v>37.833333333333336</v>
      </c>
    </row>
    <row r="596" spans="1:7" ht="15">
      <c r="A596" s="132" t="s">
        <v>339</v>
      </c>
      <c r="B596" s="133"/>
      <c r="C596" s="181">
        <f>SUM(C597+C599+C603+C606)</f>
        <v>3651.9</v>
      </c>
      <c r="D596" s="181">
        <f>SUM(D597+D599+D603+D606)</f>
        <v>9600</v>
      </c>
      <c r="E596" s="181">
        <f>SUM(E597+E599+E603+E606)</f>
        <v>3632</v>
      </c>
      <c r="F596" s="279">
        <f t="shared" si="149"/>
        <v>99.45507817848244</v>
      </c>
      <c r="G596" s="279">
        <f t="shared" si="150"/>
        <v>37.833333333333336</v>
      </c>
    </row>
    <row r="597" spans="1:7" ht="15">
      <c r="A597" s="194">
        <v>342</v>
      </c>
      <c r="B597" s="195" t="s">
        <v>104</v>
      </c>
      <c r="C597" s="96">
        <f>SUM(C598)</f>
        <v>0</v>
      </c>
      <c r="D597" s="96">
        <f aca="true" t="shared" si="158" ref="D597:E597">SUM(D598)</f>
        <v>0</v>
      </c>
      <c r="E597" s="96">
        <f t="shared" si="158"/>
        <v>0</v>
      </c>
      <c r="F597" s="279" t="e">
        <f t="shared" si="149"/>
        <v>#DIV/0!</v>
      </c>
      <c r="G597" s="279" t="e">
        <f t="shared" si="150"/>
        <v>#DIV/0!</v>
      </c>
    </row>
    <row r="598" spans="1:7" ht="15">
      <c r="A598" s="277">
        <v>3423</v>
      </c>
      <c r="B598" s="289" t="s">
        <v>105</v>
      </c>
      <c r="C598" s="214">
        <v>0</v>
      </c>
      <c r="D598" s="215">
        <v>0</v>
      </c>
      <c r="E598" s="215">
        <v>0</v>
      </c>
      <c r="F598" s="279" t="e">
        <f t="shared" si="149"/>
        <v>#DIV/0!</v>
      </c>
      <c r="G598" s="279" t="e">
        <f t="shared" si="150"/>
        <v>#DIV/0!</v>
      </c>
    </row>
    <row r="599" spans="1:7" ht="15">
      <c r="A599" s="140">
        <v>343</v>
      </c>
      <c r="B599" s="259" t="s">
        <v>106</v>
      </c>
      <c r="C599" s="96">
        <f>SUM(C600:C602)</f>
        <v>2675.81</v>
      </c>
      <c r="D599" s="96">
        <f>SUM(D600:D602)</f>
        <v>7100</v>
      </c>
      <c r="E599" s="96">
        <f>SUM(E600:E602)</f>
        <v>2723</v>
      </c>
      <c r="F599" s="279">
        <f t="shared" si="149"/>
        <v>101.7635781314817</v>
      </c>
      <c r="G599" s="279">
        <f t="shared" si="150"/>
        <v>38.352112676056336</v>
      </c>
    </row>
    <row r="600" spans="1:7" ht="15">
      <c r="A600" s="273">
        <v>34311</v>
      </c>
      <c r="B600" s="272" t="s">
        <v>298</v>
      </c>
      <c r="C600" s="215">
        <v>2649.96</v>
      </c>
      <c r="D600" s="215">
        <v>7000</v>
      </c>
      <c r="E600" s="215">
        <v>2717</v>
      </c>
      <c r="F600" s="279">
        <f t="shared" si="149"/>
        <v>102.52984950716237</v>
      </c>
      <c r="G600" s="279">
        <f t="shared" si="150"/>
        <v>38.81428571428571</v>
      </c>
    </row>
    <row r="601" spans="1:7" ht="15">
      <c r="A601" s="273">
        <v>34321</v>
      </c>
      <c r="B601" s="272" t="s">
        <v>734</v>
      </c>
      <c r="C601" s="215">
        <v>0</v>
      </c>
      <c r="D601" s="215">
        <v>0</v>
      </c>
      <c r="E601" s="215">
        <v>6</v>
      </c>
      <c r="F601" s="279" t="e">
        <f t="shared" si="149"/>
        <v>#DIV/0!</v>
      </c>
      <c r="G601" s="279" t="e">
        <f t="shared" si="150"/>
        <v>#DIV/0!</v>
      </c>
    </row>
    <row r="602" spans="1:7" ht="15">
      <c r="A602" s="273">
        <v>3433</v>
      </c>
      <c r="B602" s="272" t="s">
        <v>340</v>
      </c>
      <c r="C602" s="215">
        <v>25.85</v>
      </c>
      <c r="D602" s="215">
        <v>100</v>
      </c>
      <c r="E602" s="215">
        <v>0</v>
      </c>
      <c r="F602" s="279">
        <f t="shared" si="149"/>
        <v>0</v>
      </c>
      <c r="G602" s="279">
        <f t="shared" si="150"/>
        <v>0</v>
      </c>
    </row>
    <row r="603" spans="1:7" ht="15">
      <c r="A603" s="140">
        <v>329</v>
      </c>
      <c r="B603" s="241" t="s">
        <v>341</v>
      </c>
      <c r="C603" s="96">
        <f>SUM(C604:C605)</f>
        <v>976.09</v>
      </c>
      <c r="D603" s="96">
        <f>SUM(D604:D605)</f>
        <v>2500</v>
      </c>
      <c r="E603" s="96">
        <f>SUM(E604:E605)</f>
        <v>909</v>
      </c>
      <c r="F603" s="279">
        <f t="shared" si="149"/>
        <v>93.12665840240142</v>
      </c>
      <c r="G603" s="279">
        <f t="shared" si="150"/>
        <v>36.36</v>
      </c>
    </row>
    <row r="604" spans="1:7" ht="15">
      <c r="A604" s="137">
        <v>3299900</v>
      </c>
      <c r="B604" s="272" t="s">
        <v>342</v>
      </c>
      <c r="C604" s="19">
        <v>250</v>
      </c>
      <c r="D604" s="19">
        <v>1000</v>
      </c>
      <c r="E604" s="215">
        <v>375</v>
      </c>
      <c r="F604" s="279">
        <f t="shared" si="149"/>
        <v>150</v>
      </c>
      <c r="G604" s="279">
        <f t="shared" si="150"/>
        <v>37.5</v>
      </c>
    </row>
    <row r="605" spans="1:7" ht="24.75">
      <c r="A605" s="135">
        <v>3299900</v>
      </c>
      <c r="B605" s="379" t="s">
        <v>343</v>
      </c>
      <c r="C605" s="19">
        <v>726.09</v>
      </c>
      <c r="D605" s="19">
        <v>1500</v>
      </c>
      <c r="E605" s="215">
        <v>534</v>
      </c>
      <c r="F605" s="279">
        <f t="shared" si="149"/>
        <v>73.54460190885426</v>
      </c>
      <c r="G605" s="279">
        <f t="shared" si="150"/>
        <v>35.6</v>
      </c>
    </row>
    <row r="606" spans="1:7" ht="15">
      <c r="A606" s="202">
        <v>54</v>
      </c>
      <c r="B606" s="287" t="s">
        <v>165</v>
      </c>
      <c r="C606" s="86">
        <f>SUM(C607)</f>
        <v>0</v>
      </c>
      <c r="D606" s="86">
        <f aca="true" t="shared" si="159" ref="D606:E606">SUM(D607)</f>
        <v>0</v>
      </c>
      <c r="E606" s="86">
        <f t="shared" si="159"/>
        <v>0</v>
      </c>
      <c r="F606" s="279" t="e">
        <f t="shared" si="149"/>
        <v>#DIV/0!</v>
      </c>
      <c r="G606" s="279" t="e">
        <f t="shared" si="150"/>
        <v>#DIV/0!</v>
      </c>
    </row>
    <row r="607" spans="1:7" ht="15">
      <c r="A607" s="201">
        <v>542</v>
      </c>
      <c r="B607" s="288" t="s">
        <v>166</v>
      </c>
      <c r="C607" s="200">
        <v>0</v>
      </c>
      <c r="D607" s="200">
        <v>0</v>
      </c>
      <c r="E607" s="278">
        <v>0</v>
      </c>
      <c r="F607" s="279" t="e">
        <f t="shared" si="149"/>
        <v>#DIV/0!</v>
      </c>
      <c r="G607" s="279" t="e">
        <f t="shared" si="150"/>
        <v>#DIV/0!</v>
      </c>
    </row>
    <row r="608" spans="1:7" ht="15">
      <c r="A608" s="163" t="s">
        <v>344</v>
      </c>
      <c r="B608" s="164"/>
      <c r="C608" s="183">
        <f>SUM(C609)</f>
        <v>5057</v>
      </c>
      <c r="D608" s="183">
        <f aca="true" t="shared" si="160" ref="D608:E610">SUM(D609)</f>
        <v>85000</v>
      </c>
      <c r="E608" s="183">
        <f t="shared" si="160"/>
        <v>33864</v>
      </c>
      <c r="F608" s="279">
        <f t="shared" si="149"/>
        <v>669.6460351987345</v>
      </c>
      <c r="G608" s="279">
        <f t="shared" si="150"/>
        <v>39.839999999999996</v>
      </c>
    </row>
    <row r="609" spans="1:7" ht="15">
      <c r="A609" s="161" t="s">
        <v>345</v>
      </c>
      <c r="B609" s="162"/>
      <c r="C609" s="184">
        <f>SUM(C610)</f>
        <v>5057</v>
      </c>
      <c r="D609" s="184">
        <f t="shared" si="160"/>
        <v>85000</v>
      </c>
      <c r="E609" s="184">
        <f t="shared" si="160"/>
        <v>33864</v>
      </c>
      <c r="F609" s="279">
        <f t="shared" si="149"/>
        <v>669.6460351987345</v>
      </c>
      <c r="G609" s="279">
        <f t="shared" si="150"/>
        <v>39.839999999999996</v>
      </c>
    </row>
    <row r="610" spans="1:7" ht="15">
      <c r="A610" s="153" t="s">
        <v>346</v>
      </c>
      <c r="B610" s="148"/>
      <c r="C610" s="182">
        <f>SUM(C611)</f>
        <v>5057</v>
      </c>
      <c r="D610" s="182">
        <f t="shared" si="160"/>
        <v>85000</v>
      </c>
      <c r="E610" s="182">
        <f t="shared" si="160"/>
        <v>33864</v>
      </c>
      <c r="F610" s="279">
        <f t="shared" si="149"/>
        <v>669.6460351987345</v>
      </c>
      <c r="G610" s="279">
        <f t="shared" si="150"/>
        <v>39.839999999999996</v>
      </c>
    </row>
    <row r="611" spans="1:7" ht="15">
      <c r="A611" s="132" t="s">
        <v>347</v>
      </c>
      <c r="B611" s="132"/>
      <c r="C611" s="181">
        <f>SUM(C612+C615)</f>
        <v>5057</v>
      </c>
      <c r="D611" s="181">
        <f aca="true" t="shared" si="161" ref="D611:E611">SUM(D612+D615)</f>
        <v>85000</v>
      </c>
      <c r="E611" s="181">
        <f t="shared" si="161"/>
        <v>33864</v>
      </c>
      <c r="F611" s="279">
        <f t="shared" si="149"/>
        <v>669.6460351987345</v>
      </c>
      <c r="G611" s="279">
        <f t="shared" si="150"/>
        <v>39.839999999999996</v>
      </c>
    </row>
    <row r="612" spans="1:7" ht="15">
      <c r="A612" s="140">
        <v>329</v>
      </c>
      <c r="B612" s="258" t="s">
        <v>92</v>
      </c>
      <c r="C612" s="96">
        <f>SUM(C613:C614)</f>
        <v>0</v>
      </c>
      <c r="D612" s="96">
        <f aca="true" t="shared" si="162" ref="D612:E612">SUM(D613:D614)</f>
        <v>25000</v>
      </c>
      <c r="E612" s="96">
        <f t="shared" si="162"/>
        <v>3864</v>
      </c>
      <c r="F612" s="279" t="e">
        <f t="shared" si="149"/>
        <v>#DIV/0!</v>
      </c>
      <c r="G612" s="279">
        <f t="shared" si="150"/>
        <v>15.456</v>
      </c>
    </row>
    <row r="613" spans="1:7" ht="15">
      <c r="A613" s="271">
        <v>3299902</v>
      </c>
      <c r="B613" s="260" t="s">
        <v>97</v>
      </c>
      <c r="C613" s="214">
        <v>0</v>
      </c>
      <c r="D613" s="215">
        <v>25000</v>
      </c>
      <c r="E613" s="215">
        <v>3864</v>
      </c>
      <c r="F613" s="279" t="e">
        <f t="shared" si="149"/>
        <v>#DIV/0!</v>
      </c>
      <c r="G613" s="279">
        <f t="shared" si="150"/>
        <v>15.456</v>
      </c>
    </row>
    <row r="614" spans="1:7" ht="15">
      <c r="A614" s="271">
        <v>3299903</v>
      </c>
      <c r="B614" s="260" t="s">
        <v>98</v>
      </c>
      <c r="C614" s="214">
        <v>0</v>
      </c>
      <c r="D614" s="215">
        <v>0</v>
      </c>
      <c r="E614" s="215">
        <v>0</v>
      </c>
      <c r="F614" s="279" t="e">
        <f t="shared" si="149"/>
        <v>#DIV/0!</v>
      </c>
      <c r="G614" s="279" t="e">
        <f t="shared" si="150"/>
        <v>#DIV/0!</v>
      </c>
    </row>
    <row r="615" spans="1:7" ht="15">
      <c r="A615" s="140">
        <v>381</v>
      </c>
      <c r="B615" s="258" t="s">
        <v>119</v>
      </c>
      <c r="C615" s="96">
        <f>SUM(C616)</f>
        <v>5057</v>
      </c>
      <c r="D615" s="96">
        <f aca="true" t="shared" si="163" ref="D615:E615">SUM(D616)</f>
        <v>60000</v>
      </c>
      <c r="E615" s="96">
        <f t="shared" si="163"/>
        <v>30000</v>
      </c>
      <c r="F615" s="279">
        <f t="shared" si="149"/>
        <v>593.2370970931382</v>
      </c>
      <c r="G615" s="279">
        <f t="shared" si="150"/>
        <v>50</v>
      </c>
    </row>
    <row r="616" spans="1:7" ht="15">
      <c r="A616" s="271">
        <v>3811902</v>
      </c>
      <c r="B616" s="260" t="s">
        <v>348</v>
      </c>
      <c r="C616" s="215">
        <v>5057</v>
      </c>
      <c r="D616" s="215">
        <v>60000</v>
      </c>
      <c r="E616" s="215">
        <v>30000</v>
      </c>
      <c r="F616" s="279">
        <f t="shared" si="149"/>
        <v>593.2370970931382</v>
      </c>
      <c r="G616" s="279">
        <f t="shared" si="150"/>
        <v>50</v>
      </c>
    </row>
    <row r="617" spans="1:7" ht="15">
      <c r="A617" s="157" t="s">
        <v>349</v>
      </c>
      <c r="B617" s="152"/>
      <c r="C617" s="183">
        <f>SUM(C618)</f>
        <v>0</v>
      </c>
      <c r="D617" s="183">
        <f aca="true" t="shared" si="164" ref="D617:E621">SUM(D618)</f>
        <v>100000</v>
      </c>
      <c r="E617" s="183">
        <f t="shared" si="164"/>
        <v>0</v>
      </c>
      <c r="F617" s="279" t="e">
        <f t="shared" si="149"/>
        <v>#DIV/0!</v>
      </c>
      <c r="G617" s="279">
        <f t="shared" si="150"/>
        <v>0</v>
      </c>
    </row>
    <row r="618" spans="1:7" ht="15">
      <c r="A618" s="155" t="s">
        <v>350</v>
      </c>
      <c r="B618" s="150"/>
      <c r="C618" s="184">
        <f>SUM(C619)</f>
        <v>0</v>
      </c>
      <c r="D618" s="184">
        <f t="shared" si="164"/>
        <v>100000</v>
      </c>
      <c r="E618" s="184">
        <f t="shared" si="164"/>
        <v>0</v>
      </c>
      <c r="F618" s="279" t="e">
        <f t="shared" si="149"/>
        <v>#DIV/0!</v>
      </c>
      <c r="G618" s="279">
        <f t="shared" si="150"/>
        <v>0</v>
      </c>
    </row>
    <row r="619" spans="1:7" ht="15">
      <c r="A619" s="153" t="s">
        <v>351</v>
      </c>
      <c r="B619" s="148"/>
      <c r="C619" s="182">
        <f>SUM(C620)</f>
        <v>0</v>
      </c>
      <c r="D619" s="182">
        <f t="shared" si="164"/>
        <v>100000</v>
      </c>
      <c r="E619" s="182">
        <f t="shared" si="164"/>
        <v>0</v>
      </c>
      <c r="F619" s="279" t="e">
        <f t="shared" si="149"/>
        <v>#DIV/0!</v>
      </c>
      <c r="G619" s="279">
        <f t="shared" si="150"/>
        <v>0</v>
      </c>
    </row>
    <row r="620" spans="1:7" ht="15">
      <c r="A620" s="474" t="s">
        <v>352</v>
      </c>
      <c r="B620" s="475"/>
      <c r="C620" s="211">
        <f>SUM(C621)</f>
        <v>0</v>
      </c>
      <c r="D620" s="211">
        <f t="shared" si="164"/>
        <v>100000</v>
      </c>
      <c r="E620" s="211">
        <f t="shared" si="164"/>
        <v>0</v>
      </c>
      <c r="F620" s="279" t="e">
        <f t="shared" si="149"/>
        <v>#DIV/0!</v>
      </c>
      <c r="G620" s="279">
        <f t="shared" si="150"/>
        <v>0</v>
      </c>
    </row>
    <row r="621" spans="1:7" ht="15">
      <c r="A621" s="210">
        <v>352</v>
      </c>
      <c r="B621" s="243" t="s">
        <v>353</v>
      </c>
      <c r="C621" s="182">
        <f>SUM(C622)</f>
        <v>0</v>
      </c>
      <c r="D621" s="182">
        <f t="shared" si="164"/>
        <v>100000</v>
      </c>
      <c r="E621" s="182">
        <f t="shared" si="164"/>
        <v>0</v>
      </c>
      <c r="F621" s="279" t="e">
        <f t="shared" si="149"/>
        <v>#DIV/0!</v>
      </c>
      <c r="G621" s="279">
        <f t="shared" si="150"/>
        <v>0</v>
      </c>
    </row>
    <row r="622" spans="1:7" ht="24.75">
      <c r="A622" s="271">
        <v>352</v>
      </c>
      <c r="B622" s="379" t="s">
        <v>353</v>
      </c>
      <c r="C622" s="214">
        <v>0</v>
      </c>
      <c r="D622" s="214">
        <v>100000</v>
      </c>
      <c r="E622" s="214">
        <v>0</v>
      </c>
      <c r="F622" s="279" t="e">
        <f t="shared" si="149"/>
        <v>#DIV/0!</v>
      </c>
      <c r="G622" s="279">
        <f t="shared" si="150"/>
        <v>0</v>
      </c>
    </row>
    <row r="623" spans="1:7" ht="15">
      <c r="A623" s="157" t="s">
        <v>354</v>
      </c>
      <c r="B623" s="244"/>
      <c r="C623" s="183">
        <f>SUM(C624+C652+C692+C701)</f>
        <v>284020</v>
      </c>
      <c r="D623" s="183">
        <f>SUM(D624+D652+D692+D701)</f>
        <v>1144047</v>
      </c>
      <c r="E623" s="183">
        <f>SUM(E624+E652+E692+E701)</f>
        <v>287257</v>
      </c>
      <c r="F623" s="279">
        <f t="shared" si="149"/>
        <v>101.13970847123441</v>
      </c>
      <c r="G623" s="279">
        <f t="shared" si="150"/>
        <v>25.108846052653433</v>
      </c>
    </row>
    <row r="624" spans="1:7" ht="15">
      <c r="A624" s="155" t="s">
        <v>355</v>
      </c>
      <c r="B624" s="245"/>
      <c r="C624" s="184">
        <f>SUM(C625+C646)</f>
        <v>108152.4</v>
      </c>
      <c r="D624" s="184">
        <f aca="true" t="shared" si="165" ref="D624:E624">SUM(D625+D646)</f>
        <v>544847</v>
      </c>
      <c r="E624" s="184">
        <f t="shared" si="165"/>
        <v>141181</v>
      </c>
      <c r="F624" s="279">
        <f t="shared" si="149"/>
        <v>130.53894319497303</v>
      </c>
      <c r="G624" s="279">
        <f t="shared" si="150"/>
        <v>25.91204503282573</v>
      </c>
    </row>
    <row r="625" spans="1:7" ht="15">
      <c r="A625" s="153" t="s">
        <v>356</v>
      </c>
      <c r="B625" s="246"/>
      <c r="C625" s="182">
        <f>SUM(C626+C638)</f>
        <v>108152.4</v>
      </c>
      <c r="D625" s="182">
        <f aca="true" t="shared" si="166" ref="D625:E625">SUM(D626+D638)</f>
        <v>544847</v>
      </c>
      <c r="E625" s="182">
        <f t="shared" si="166"/>
        <v>141181</v>
      </c>
      <c r="F625" s="279">
        <f t="shared" si="149"/>
        <v>130.53894319497303</v>
      </c>
      <c r="G625" s="279">
        <f t="shared" si="150"/>
        <v>25.91204503282573</v>
      </c>
    </row>
    <row r="626" spans="1:9" ht="15">
      <c r="A626" s="132" t="s">
        <v>288</v>
      </c>
      <c r="B626" s="237"/>
      <c r="C626" s="181">
        <f>SUM(C627+C630+C633)</f>
        <v>103820.04</v>
      </c>
      <c r="D626" s="181">
        <f aca="true" t="shared" si="167" ref="D626:E626">SUM(D627+D630+D633)</f>
        <v>387847</v>
      </c>
      <c r="E626" s="181">
        <f t="shared" si="167"/>
        <v>113888</v>
      </c>
      <c r="F626" s="279">
        <f t="shared" si="149"/>
        <v>109.69751119340737</v>
      </c>
      <c r="G626" s="279">
        <f t="shared" si="150"/>
        <v>29.364156484386882</v>
      </c>
      <c r="H626" s="437"/>
      <c r="I626" s="437"/>
    </row>
    <row r="627" spans="1:7" ht="15">
      <c r="A627" s="235">
        <v>311</v>
      </c>
      <c r="B627" s="228" t="s">
        <v>70</v>
      </c>
      <c r="C627" s="96">
        <f>SUM(C628:C629)</f>
        <v>88583.93</v>
      </c>
      <c r="D627" s="96">
        <f aca="true" t="shared" si="168" ref="D627:E627">SUM(D628:D629)</f>
        <v>320145</v>
      </c>
      <c r="E627" s="96">
        <f t="shared" si="168"/>
        <v>93422</v>
      </c>
      <c r="F627" s="279">
        <f t="shared" si="149"/>
        <v>105.46156622312874</v>
      </c>
      <c r="G627" s="279">
        <f t="shared" si="150"/>
        <v>29.181152290368427</v>
      </c>
    </row>
    <row r="628" spans="1:8" ht="15">
      <c r="A628" s="236">
        <v>31111</v>
      </c>
      <c r="B628" s="272" t="s">
        <v>229</v>
      </c>
      <c r="C628" s="19">
        <v>88583.93</v>
      </c>
      <c r="D628" s="19">
        <v>216615</v>
      </c>
      <c r="E628" s="215">
        <v>84062</v>
      </c>
      <c r="F628" s="279">
        <f t="shared" si="149"/>
        <v>94.89531566278444</v>
      </c>
      <c r="G628" s="279">
        <f t="shared" si="150"/>
        <v>38.80710015465226</v>
      </c>
      <c r="H628" s="437"/>
    </row>
    <row r="629" spans="1:7" ht="15">
      <c r="A629" s="236">
        <v>31112</v>
      </c>
      <c r="B629" s="272" t="s">
        <v>604</v>
      </c>
      <c r="C629" s="19">
        <v>0</v>
      </c>
      <c r="D629" s="19">
        <v>103530</v>
      </c>
      <c r="E629" s="215">
        <v>9360</v>
      </c>
      <c r="F629" s="279" t="e">
        <f t="shared" si="149"/>
        <v>#DIV/0!</v>
      </c>
      <c r="G629" s="279">
        <f t="shared" si="150"/>
        <v>9.040857722399306</v>
      </c>
    </row>
    <row r="630" spans="1:7" ht="15">
      <c r="A630" s="235">
        <v>312</v>
      </c>
      <c r="B630" s="259" t="s">
        <v>71</v>
      </c>
      <c r="C630" s="96">
        <f>SUM(C631:C632)</f>
        <v>0</v>
      </c>
      <c r="D630" s="96">
        <f aca="true" t="shared" si="169" ref="D630:E630">SUM(D631:D632)</f>
        <v>12800</v>
      </c>
      <c r="E630" s="96">
        <f t="shared" si="169"/>
        <v>4500</v>
      </c>
      <c r="F630" s="279" t="e">
        <f t="shared" si="149"/>
        <v>#DIV/0!</v>
      </c>
      <c r="G630" s="279">
        <f t="shared" si="150"/>
        <v>35.15625</v>
      </c>
    </row>
    <row r="631" spans="1:7" ht="15">
      <c r="A631" s="236">
        <v>31213</v>
      </c>
      <c r="B631" s="272" t="s">
        <v>230</v>
      </c>
      <c r="C631" s="138">
        <v>0</v>
      </c>
      <c r="D631" s="138">
        <v>1200</v>
      </c>
      <c r="E631" s="215">
        <v>0</v>
      </c>
      <c r="F631" s="279" t="e">
        <f t="shared" si="149"/>
        <v>#DIV/0!</v>
      </c>
      <c r="G631" s="279">
        <f t="shared" si="150"/>
        <v>0</v>
      </c>
    </row>
    <row r="632" spans="1:7" ht="15">
      <c r="A632" s="236">
        <v>31219</v>
      </c>
      <c r="B632" s="272" t="s">
        <v>615</v>
      </c>
      <c r="C632" s="138">
        <v>0</v>
      </c>
      <c r="D632" s="19">
        <v>11600</v>
      </c>
      <c r="E632" s="215">
        <v>4500</v>
      </c>
      <c r="F632" s="279" t="e">
        <f t="shared" si="149"/>
        <v>#DIV/0!</v>
      </c>
      <c r="G632" s="279">
        <f t="shared" si="150"/>
        <v>38.793103448275865</v>
      </c>
    </row>
    <row r="633" spans="1:7" ht="15">
      <c r="A633" s="235">
        <v>313</v>
      </c>
      <c r="B633" s="259" t="s">
        <v>72</v>
      </c>
      <c r="C633" s="96">
        <f>SUM(C634:C637)</f>
        <v>15236.109999999999</v>
      </c>
      <c r="D633" s="96">
        <f>SUM(D634:D637)</f>
        <v>54902</v>
      </c>
      <c r="E633" s="96">
        <f>SUM(E634:E637)</f>
        <v>15966</v>
      </c>
      <c r="F633" s="279">
        <f t="shared" si="149"/>
        <v>104.79052724087711</v>
      </c>
      <c r="G633" s="279">
        <f t="shared" si="150"/>
        <v>29.080907799351575</v>
      </c>
    </row>
    <row r="634" spans="1:7" ht="15">
      <c r="A634" s="236">
        <v>3132</v>
      </c>
      <c r="B634" s="272" t="s">
        <v>594</v>
      </c>
      <c r="C634" s="19">
        <v>13731.55</v>
      </c>
      <c r="D634" s="19">
        <v>33550</v>
      </c>
      <c r="E634" s="215">
        <v>12938</v>
      </c>
      <c r="F634" s="279">
        <f t="shared" si="149"/>
        <v>94.22097286904975</v>
      </c>
      <c r="G634" s="279">
        <f t="shared" si="150"/>
        <v>38.563338301043224</v>
      </c>
    </row>
    <row r="635" spans="1:7" ht="15">
      <c r="A635" s="236">
        <v>3133</v>
      </c>
      <c r="B635" s="272" t="s">
        <v>234</v>
      </c>
      <c r="C635" s="19">
        <v>1504.56</v>
      </c>
      <c r="D635" s="19">
        <v>3682</v>
      </c>
      <c r="E635" s="215">
        <v>1418</v>
      </c>
      <c r="F635" s="279">
        <f t="shared" si="149"/>
        <v>94.24682299143936</v>
      </c>
      <c r="G635" s="279">
        <f t="shared" si="150"/>
        <v>38.51167843563281</v>
      </c>
    </row>
    <row r="636" spans="1:7" ht="15">
      <c r="A636" s="236">
        <v>31321</v>
      </c>
      <c r="B636" s="272" t="s">
        <v>670</v>
      </c>
      <c r="C636" s="19">
        <v>0</v>
      </c>
      <c r="D636" s="19">
        <v>14495</v>
      </c>
      <c r="E636" s="215">
        <v>1451</v>
      </c>
      <c r="F636" s="279" t="e">
        <f t="shared" si="149"/>
        <v>#DIV/0!</v>
      </c>
      <c r="G636" s="279">
        <f t="shared" si="150"/>
        <v>10.010348395998621</v>
      </c>
    </row>
    <row r="637" spans="1:7" ht="15">
      <c r="A637" s="236">
        <v>31331</v>
      </c>
      <c r="B637" s="272" t="s">
        <v>671</v>
      </c>
      <c r="C637" s="19">
        <v>0</v>
      </c>
      <c r="D637" s="19">
        <v>3175</v>
      </c>
      <c r="E637" s="215">
        <v>159</v>
      </c>
      <c r="F637" s="279" t="e">
        <f t="shared" si="149"/>
        <v>#DIV/0!</v>
      </c>
      <c r="G637" s="279">
        <f t="shared" si="150"/>
        <v>5.0078740157480315</v>
      </c>
    </row>
    <row r="638" spans="1:7" ht="15">
      <c r="A638" s="237" t="s">
        <v>357</v>
      </c>
      <c r="B638" s="239"/>
      <c r="C638" s="181">
        <f>SUM(C639+C641+C643)</f>
        <v>4332.360000000001</v>
      </c>
      <c r="D638" s="181">
        <f aca="true" t="shared" si="170" ref="D638:E638">SUM(D639+D641+D643)</f>
        <v>157000</v>
      </c>
      <c r="E638" s="181">
        <f t="shared" si="170"/>
        <v>27293</v>
      </c>
      <c r="F638" s="279">
        <f t="shared" si="149"/>
        <v>629.9799647305395</v>
      </c>
      <c r="G638" s="279">
        <f t="shared" si="150"/>
        <v>17.384076433121017</v>
      </c>
    </row>
    <row r="639" spans="1:7" ht="15">
      <c r="A639" s="235">
        <v>422</v>
      </c>
      <c r="B639" s="241" t="s">
        <v>153</v>
      </c>
      <c r="C639" s="96">
        <f>SUM(C640)</f>
        <v>3039.05</v>
      </c>
      <c r="D639" s="96">
        <f aca="true" t="shared" si="171" ref="D639:E639">SUM(D640)</f>
        <v>150000</v>
      </c>
      <c r="E639" s="96">
        <f t="shared" si="171"/>
        <v>20468</v>
      </c>
      <c r="F639" s="279">
        <f t="shared" si="149"/>
        <v>673.4999424162155</v>
      </c>
      <c r="G639" s="279">
        <f t="shared" si="150"/>
        <v>13.645333333333335</v>
      </c>
    </row>
    <row r="640" spans="1:7" ht="15">
      <c r="A640" s="236">
        <v>4227</v>
      </c>
      <c r="B640" s="272" t="s">
        <v>358</v>
      </c>
      <c r="C640" s="19">
        <v>3039.05</v>
      </c>
      <c r="D640" s="19">
        <v>150000</v>
      </c>
      <c r="E640" s="19">
        <v>20468</v>
      </c>
      <c r="F640" s="279">
        <f t="shared" si="149"/>
        <v>673.4999424162155</v>
      </c>
      <c r="G640" s="279">
        <f t="shared" si="150"/>
        <v>13.645333333333335</v>
      </c>
    </row>
    <row r="641" spans="1:7" ht="15">
      <c r="A641" s="235">
        <v>423</v>
      </c>
      <c r="B641" s="241" t="s">
        <v>488</v>
      </c>
      <c r="C641" s="96">
        <f>SUM(C642)</f>
        <v>0</v>
      </c>
      <c r="D641" s="96">
        <f aca="true" t="shared" si="172" ref="D641">SUM(D642)</f>
        <v>0</v>
      </c>
      <c r="E641" s="96">
        <f aca="true" t="shared" si="173" ref="E641">SUM(E642)</f>
        <v>0</v>
      </c>
      <c r="F641" s="279" t="e">
        <f aca="true" t="shared" si="174" ref="F641:F710">E641/C641*100</f>
        <v>#DIV/0!</v>
      </c>
      <c r="G641" s="279" t="e">
        <f aca="true" t="shared" si="175" ref="G641:G714">E641/D641*100</f>
        <v>#DIV/0!</v>
      </c>
    </row>
    <row r="642" spans="1:7" ht="15">
      <c r="A642" s="236">
        <v>42315</v>
      </c>
      <c r="B642" s="274" t="s">
        <v>489</v>
      </c>
      <c r="C642" s="19">
        <v>0</v>
      </c>
      <c r="D642" s="19">
        <v>0</v>
      </c>
      <c r="E642" s="19">
        <v>0</v>
      </c>
      <c r="F642" s="279" t="e">
        <f t="shared" si="174"/>
        <v>#DIV/0!</v>
      </c>
      <c r="G642" s="279" t="e">
        <f t="shared" si="175"/>
        <v>#DIV/0!</v>
      </c>
    </row>
    <row r="643" spans="1:7" ht="15">
      <c r="A643" s="235">
        <v>322</v>
      </c>
      <c r="B643" s="285" t="s">
        <v>78</v>
      </c>
      <c r="C643" s="96">
        <f>SUM(C644:C645)</f>
        <v>1293.31</v>
      </c>
      <c r="D643" s="96">
        <f>SUM(D644:D645)</f>
        <v>7000</v>
      </c>
      <c r="E643" s="96">
        <f>SUM(E644:E645)</f>
        <v>6825</v>
      </c>
      <c r="F643" s="279">
        <f t="shared" si="174"/>
        <v>527.7157062111945</v>
      </c>
      <c r="G643" s="279">
        <f t="shared" si="175"/>
        <v>97.5</v>
      </c>
    </row>
    <row r="644" spans="1:7" ht="15">
      <c r="A644" s="236">
        <v>32215</v>
      </c>
      <c r="B644" s="274" t="s">
        <v>359</v>
      </c>
      <c r="C644" s="19">
        <v>1293.31</v>
      </c>
      <c r="D644" s="19">
        <v>0</v>
      </c>
      <c r="E644" s="215">
        <v>0</v>
      </c>
      <c r="F644" s="279">
        <f t="shared" si="174"/>
        <v>0</v>
      </c>
      <c r="G644" s="279" t="e">
        <f t="shared" si="175"/>
        <v>#DIV/0!</v>
      </c>
    </row>
    <row r="645" spans="1:7" ht="15">
      <c r="A645" s="236">
        <v>3225102</v>
      </c>
      <c r="B645" s="274" t="s">
        <v>601</v>
      </c>
      <c r="C645" s="19">
        <v>0</v>
      </c>
      <c r="D645" s="19">
        <v>7000</v>
      </c>
      <c r="E645" s="215">
        <v>6825</v>
      </c>
      <c r="F645" s="279" t="e">
        <f t="shared" si="174"/>
        <v>#DIV/0!</v>
      </c>
      <c r="G645" s="279">
        <f t="shared" si="175"/>
        <v>97.5</v>
      </c>
    </row>
    <row r="646" spans="1:7" ht="15">
      <c r="A646" s="249" t="s">
        <v>360</v>
      </c>
      <c r="B646" s="238"/>
      <c r="C646" s="182">
        <f>SUM(C647)</f>
        <v>0</v>
      </c>
      <c r="D646" s="182">
        <f aca="true" t="shared" si="176" ref="D646:E646">SUM(D647)</f>
        <v>0</v>
      </c>
      <c r="E646" s="182">
        <f t="shared" si="176"/>
        <v>0</v>
      </c>
      <c r="F646" s="279" t="e">
        <f t="shared" si="174"/>
        <v>#DIV/0!</v>
      </c>
      <c r="G646" s="279" t="e">
        <f t="shared" si="175"/>
        <v>#DIV/0!</v>
      </c>
    </row>
    <row r="647" spans="1:7" ht="15">
      <c r="A647" s="237" t="s">
        <v>361</v>
      </c>
      <c r="B647" s="237"/>
      <c r="C647" s="181">
        <f>SUM(C648+C650)</f>
        <v>0</v>
      </c>
      <c r="D647" s="181">
        <f aca="true" t="shared" si="177" ref="D647:E647">SUM(D648+D650)</f>
        <v>0</v>
      </c>
      <c r="E647" s="181">
        <f t="shared" si="177"/>
        <v>0</v>
      </c>
      <c r="F647" s="279" t="e">
        <f t="shared" si="174"/>
        <v>#DIV/0!</v>
      </c>
      <c r="G647" s="279" t="e">
        <f t="shared" si="175"/>
        <v>#DIV/0!</v>
      </c>
    </row>
    <row r="648" spans="1:7" ht="15">
      <c r="A648" s="235">
        <v>311</v>
      </c>
      <c r="B648" s="259" t="s">
        <v>70</v>
      </c>
      <c r="C648" s="96">
        <f>SUM(C649)</f>
        <v>0</v>
      </c>
      <c r="D648" s="96">
        <f aca="true" t="shared" si="178" ref="D648:E648">SUM(D649)</f>
        <v>0</v>
      </c>
      <c r="E648" s="96">
        <f t="shared" si="178"/>
        <v>0</v>
      </c>
      <c r="F648" s="279" t="e">
        <f t="shared" si="174"/>
        <v>#DIV/0!</v>
      </c>
      <c r="G648" s="279" t="e">
        <f t="shared" si="175"/>
        <v>#DIV/0!</v>
      </c>
    </row>
    <row r="649" spans="1:7" ht="15">
      <c r="A649" s="236">
        <v>31111</v>
      </c>
      <c r="B649" s="272" t="s">
        <v>229</v>
      </c>
      <c r="C649" s="19">
        <v>0</v>
      </c>
      <c r="D649" s="19">
        <v>0</v>
      </c>
      <c r="E649" s="215">
        <v>0</v>
      </c>
      <c r="F649" s="279" t="e">
        <f t="shared" si="174"/>
        <v>#DIV/0!</v>
      </c>
      <c r="G649" s="279" t="e">
        <f t="shared" si="175"/>
        <v>#DIV/0!</v>
      </c>
    </row>
    <row r="650" spans="1:7" ht="15">
      <c r="A650" s="235">
        <v>313</v>
      </c>
      <c r="B650" s="259" t="s">
        <v>72</v>
      </c>
      <c r="C650" s="96">
        <f>SUM(C651:C651)</f>
        <v>0</v>
      </c>
      <c r="D650" s="96">
        <f>SUM(D651:D651)</f>
        <v>0</v>
      </c>
      <c r="E650" s="96">
        <f>SUM(E651:E651)</f>
        <v>0</v>
      </c>
      <c r="F650" s="279" t="e">
        <f t="shared" si="174"/>
        <v>#DIV/0!</v>
      </c>
      <c r="G650" s="279" t="e">
        <f t="shared" si="175"/>
        <v>#DIV/0!</v>
      </c>
    </row>
    <row r="651" spans="1:7" ht="15">
      <c r="A651" s="236">
        <v>313</v>
      </c>
      <c r="B651" s="272" t="s">
        <v>490</v>
      </c>
      <c r="C651" s="19">
        <v>0</v>
      </c>
      <c r="D651" s="19">
        <v>0</v>
      </c>
      <c r="E651" s="215">
        <v>0</v>
      </c>
      <c r="F651" s="279" t="e">
        <f t="shared" si="174"/>
        <v>#DIV/0!</v>
      </c>
      <c r="G651" s="279" t="e">
        <f t="shared" si="175"/>
        <v>#DIV/0!</v>
      </c>
    </row>
    <row r="652" spans="1:7" ht="15">
      <c r="A652" s="250" t="s">
        <v>499</v>
      </c>
      <c r="B652" s="251"/>
      <c r="C652" s="184">
        <f>SUM(C653)</f>
        <v>129094.76999999999</v>
      </c>
      <c r="D652" s="184">
        <f aca="true" t="shared" si="179" ref="D652:E652">SUM(D653)</f>
        <v>285400</v>
      </c>
      <c r="E652" s="184">
        <f t="shared" si="179"/>
        <v>87041</v>
      </c>
      <c r="F652" s="279">
        <f t="shared" si="174"/>
        <v>67.4241102098869</v>
      </c>
      <c r="G652" s="279">
        <f t="shared" si="175"/>
        <v>30.4978976874562</v>
      </c>
    </row>
    <row r="653" spans="1:7" ht="15">
      <c r="A653" s="252" t="s">
        <v>362</v>
      </c>
      <c r="B653" s="253"/>
      <c r="C653" s="182">
        <f>SUM(C654+C660+C679+C687)</f>
        <v>129094.76999999999</v>
      </c>
      <c r="D653" s="182">
        <f>SUM(D654+D660+D679+D687)</f>
        <v>285400</v>
      </c>
      <c r="E653" s="182">
        <f>SUM(E654+E660+E679+E687)</f>
        <v>87041</v>
      </c>
      <c r="F653" s="279">
        <f t="shared" si="174"/>
        <v>67.4241102098869</v>
      </c>
      <c r="G653" s="279">
        <f t="shared" si="175"/>
        <v>30.4978976874562</v>
      </c>
    </row>
    <row r="654" spans="1:7" ht="15">
      <c r="A654" s="237" t="s">
        <v>491</v>
      </c>
      <c r="B654" s="239"/>
      <c r="C654" s="181">
        <f>SUM(C655)</f>
        <v>829.3</v>
      </c>
      <c r="D654" s="181">
        <f aca="true" t="shared" si="180" ref="D654:E654">SUM(D655)</f>
        <v>25000</v>
      </c>
      <c r="E654" s="181">
        <f t="shared" si="180"/>
        <v>8222</v>
      </c>
      <c r="F654" s="279">
        <f t="shared" si="174"/>
        <v>991.4385626431931</v>
      </c>
      <c r="G654" s="279">
        <f t="shared" si="175"/>
        <v>32.888</v>
      </c>
    </row>
    <row r="655" spans="1:7" ht="15">
      <c r="A655" s="235">
        <v>322</v>
      </c>
      <c r="B655" s="228" t="s">
        <v>78</v>
      </c>
      <c r="C655" s="96">
        <f>SUM(C656:C659)</f>
        <v>829.3</v>
      </c>
      <c r="D655" s="96">
        <f>SUM(D656:D659)</f>
        <v>25000</v>
      </c>
      <c r="E655" s="96">
        <f>SUM(E656:E659)</f>
        <v>8222</v>
      </c>
      <c r="F655" s="279">
        <f t="shared" si="174"/>
        <v>991.4385626431931</v>
      </c>
      <c r="G655" s="279">
        <f t="shared" si="175"/>
        <v>32.888</v>
      </c>
    </row>
    <row r="656" spans="1:7" ht="15">
      <c r="A656" s="236">
        <v>3223106</v>
      </c>
      <c r="B656" s="272" t="s">
        <v>363</v>
      </c>
      <c r="C656" s="19">
        <v>635.5</v>
      </c>
      <c r="D656" s="19">
        <v>2500</v>
      </c>
      <c r="E656" s="215">
        <v>634</v>
      </c>
      <c r="F656" s="279">
        <f t="shared" si="174"/>
        <v>99.7639653815893</v>
      </c>
      <c r="G656" s="279">
        <f t="shared" si="175"/>
        <v>25.36</v>
      </c>
    </row>
    <row r="657" spans="1:7" ht="15">
      <c r="A657" s="236">
        <v>3223105</v>
      </c>
      <c r="B657" s="272" t="s">
        <v>723</v>
      </c>
      <c r="C657" s="19">
        <v>0</v>
      </c>
      <c r="D657" s="19">
        <v>13500</v>
      </c>
      <c r="E657" s="215">
        <v>5193</v>
      </c>
      <c r="F657" s="279" t="e">
        <f t="shared" si="174"/>
        <v>#DIV/0!</v>
      </c>
      <c r="G657" s="279">
        <f t="shared" si="175"/>
        <v>38.46666666666667</v>
      </c>
    </row>
    <row r="658" spans="1:7" ht="15">
      <c r="A658" s="236">
        <v>322411</v>
      </c>
      <c r="B658" s="272" t="s">
        <v>724</v>
      </c>
      <c r="C658" s="19">
        <v>0</v>
      </c>
      <c r="D658" s="19">
        <v>7000</v>
      </c>
      <c r="E658" s="215">
        <v>2395</v>
      </c>
      <c r="F658" s="279" t="e">
        <f t="shared" si="174"/>
        <v>#DIV/0!</v>
      </c>
      <c r="G658" s="279">
        <f t="shared" si="175"/>
        <v>34.214285714285715</v>
      </c>
    </row>
    <row r="659" spans="1:7" ht="15">
      <c r="A659" s="236">
        <v>322410</v>
      </c>
      <c r="B659" s="272" t="s">
        <v>515</v>
      </c>
      <c r="C659" s="19">
        <v>193.8</v>
      </c>
      <c r="D659" s="19">
        <v>2000</v>
      </c>
      <c r="E659" s="215">
        <v>0</v>
      </c>
      <c r="F659" s="279">
        <f t="shared" si="174"/>
        <v>0</v>
      </c>
      <c r="G659" s="279">
        <f t="shared" si="175"/>
        <v>0</v>
      </c>
    </row>
    <row r="660" spans="1:7" ht="15">
      <c r="A660" s="270" t="s">
        <v>492</v>
      </c>
      <c r="B660" s="231"/>
      <c r="C660" s="181">
        <f>SUM(C661+C669+C677)</f>
        <v>116316.71999999999</v>
      </c>
      <c r="D660" s="181">
        <f aca="true" t="shared" si="181" ref="D660:E660">SUM(D661+D669+D677)</f>
        <v>256700</v>
      </c>
      <c r="E660" s="181">
        <f t="shared" si="181"/>
        <v>77340</v>
      </c>
      <c r="F660" s="279">
        <f t="shared" si="174"/>
        <v>66.49087078796583</v>
      </c>
      <c r="G660" s="279">
        <f t="shared" si="175"/>
        <v>30.128554733151542</v>
      </c>
    </row>
    <row r="661" spans="1:7" ht="15">
      <c r="A661" s="235">
        <v>322</v>
      </c>
      <c r="B661" s="228" t="s">
        <v>78</v>
      </c>
      <c r="C661" s="96">
        <f>SUM(C662:C668)</f>
        <v>40281.19</v>
      </c>
      <c r="D661" s="96">
        <f aca="true" t="shared" si="182" ref="D661:E661">SUM(D662:D668)</f>
        <v>114000</v>
      </c>
      <c r="E661" s="96">
        <f t="shared" si="182"/>
        <v>38861</v>
      </c>
      <c r="F661" s="279">
        <f t="shared" si="174"/>
        <v>96.47430972123713</v>
      </c>
      <c r="G661" s="279">
        <f t="shared" si="175"/>
        <v>34.08859649122807</v>
      </c>
    </row>
    <row r="662" spans="1:7" ht="15">
      <c r="A662" s="236">
        <v>32245</v>
      </c>
      <c r="B662" s="229" t="s">
        <v>364</v>
      </c>
      <c r="C662" s="382">
        <v>2508</v>
      </c>
      <c r="D662" s="19">
        <v>16500</v>
      </c>
      <c r="E662" s="215">
        <v>0</v>
      </c>
      <c r="F662" s="279">
        <f t="shared" si="174"/>
        <v>0</v>
      </c>
      <c r="G662" s="279">
        <f t="shared" si="175"/>
        <v>0</v>
      </c>
    </row>
    <row r="663" spans="1:7" ht="24.75">
      <c r="A663" s="236">
        <v>32244</v>
      </c>
      <c r="B663" s="294" t="s">
        <v>365</v>
      </c>
      <c r="C663" s="382">
        <v>10838.43</v>
      </c>
      <c r="D663" s="19">
        <v>20000</v>
      </c>
      <c r="E663" s="215">
        <v>10276</v>
      </c>
      <c r="F663" s="279">
        <f t="shared" si="174"/>
        <v>94.81077979006184</v>
      </c>
      <c r="G663" s="279">
        <f t="shared" si="175"/>
        <v>51.38</v>
      </c>
    </row>
    <row r="664" spans="1:7" ht="15">
      <c r="A664" s="236">
        <v>32249</v>
      </c>
      <c r="B664" s="294" t="s">
        <v>672</v>
      </c>
      <c r="C664" s="382">
        <v>215.2</v>
      </c>
      <c r="D664" s="19">
        <v>10000</v>
      </c>
      <c r="E664" s="215">
        <v>3000</v>
      </c>
      <c r="F664" s="279">
        <f t="shared" si="174"/>
        <v>1394.0520446096657</v>
      </c>
      <c r="G664" s="279">
        <f t="shared" si="175"/>
        <v>30</v>
      </c>
    </row>
    <row r="665" spans="1:7" ht="15">
      <c r="A665" s="236">
        <v>3223405</v>
      </c>
      <c r="B665" s="229" t="s">
        <v>366</v>
      </c>
      <c r="C665" s="382">
        <v>9425.5</v>
      </c>
      <c r="D665" s="19">
        <v>19000</v>
      </c>
      <c r="E665" s="215">
        <v>10005</v>
      </c>
      <c r="F665" s="279">
        <f t="shared" si="174"/>
        <v>106.14821494880908</v>
      </c>
      <c r="G665" s="279">
        <f t="shared" si="175"/>
        <v>52.6578947368421</v>
      </c>
    </row>
    <row r="666" spans="1:7" ht="15">
      <c r="A666" s="236">
        <v>3223406</v>
      </c>
      <c r="B666" s="229" t="s">
        <v>367</v>
      </c>
      <c r="C666" s="382">
        <v>5208.7</v>
      </c>
      <c r="D666" s="19">
        <v>11000</v>
      </c>
      <c r="E666" s="215">
        <v>5342</v>
      </c>
      <c r="F666" s="279">
        <f t="shared" si="174"/>
        <v>102.5591798337397</v>
      </c>
      <c r="G666" s="279">
        <f t="shared" si="175"/>
        <v>48.56363636363636</v>
      </c>
    </row>
    <row r="667" spans="1:7" ht="15">
      <c r="A667" s="236">
        <v>3223407</v>
      </c>
      <c r="B667" s="229" t="s">
        <v>368</v>
      </c>
      <c r="C667" s="382">
        <v>7538.07</v>
      </c>
      <c r="D667" s="19">
        <v>27500</v>
      </c>
      <c r="E667" s="215">
        <v>5281</v>
      </c>
      <c r="F667" s="279">
        <f t="shared" si="174"/>
        <v>70.05772034486282</v>
      </c>
      <c r="G667" s="279">
        <f t="shared" si="175"/>
        <v>19.203636363636363</v>
      </c>
    </row>
    <row r="668" spans="1:7" ht="15">
      <c r="A668" s="236">
        <v>3223408</v>
      </c>
      <c r="B668" s="229" t="s">
        <v>369</v>
      </c>
      <c r="C668" s="382">
        <v>4547.29</v>
      </c>
      <c r="D668" s="19">
        <v>10000</v>
      </c>
      <c r="E668" s="215">
        <v>4957</v>
      </c>
      <c r="F668" s="279">
        <f t="shared" si="174"/>
        <v>109.00998176936154</v>
      </c>
      <c r="G668" s="279">
        <f t="shared" si="175"/>
        <v>49.57</v>
      </c>
    </row>
    <row r="669" spans="1:7" ht="15">
      <c r="A669" s="235">
        <v>323</v>
      </c>
      <c r="B669" s="241" t="s">
        <v>83</v>
      </c>
      <c r="C669" s="96">
        <f>SUM(C670:C676)</f>
        <v>75276.90999999999</v>
      </c>
      <c r="D669" s="96">
        <f aca="true" t="shared" si="183" ref="D669:E669">SUM(D670:D676)</f>
        <v>141500</v>
      </c>
      <c r="E669" s="96">
        <f t="shared" si="183"/>
        <v>38479</v>
      </c>
      <c r="F669" s="279">
        <f t="shared" si="174"/>
        <v>51.11660401575995</v>
      </c>
      <c r="G669" s="279">
        <f t="shared" si="175"/>
        <v>27.193639575971734</v>
      </c>
    </row>
    <row r="670" spans="1:7" ht="15">
      <c r="A670" s="236">
        <v>3231102</v>
      </c>
      <c r="B670" s="230" t="s">
        <v>249</v>
      </c>
      <c r="C670" s="138">
        <v>923.87</v>
      </c>
      <c r="D670" s="138">
        <v>2500</v>
      </c>
      <c r="E670" s="214">
        <v>857</v>
      </c>
      <c r="F670" s="279">
        <f t="shared" si="174"/>
        <v>92.76196867524652</v>
      </c>
      <c r="G670" s="279">
        <f t="shared" si="175"/>
        <v>34.28</v>
      </c>
    </row>
    <row r="671" spans="1:8" ht="15">
      <c r="A671" s="236">
        <v>3232101</v>
      </c>
      <c r="B671" s="230" t="s">
        <v>673</v>
      </c>
      <c r="C671" s="138">
        <v>0</v>
      </c>
      <c r="D671" s="138">
        <v>33000</v>
      </c>
      <c r="E671" s="214">
        <v>0</v>
      </c>
      <c r="F671" s="279" t="e">
        <f t="shared" si="174"/>
        <v>#DIV/0!</v>
      </c>
      <c r="G671" s="279">
        <f t="shared" si="175"/>
        <v>0</v>
      </c>
      <c r="H671" s="451"/>
    </row>
    <row r="672" spans="1:7" ht="15">
      <c r="A672" s="236">
        <v>3232201</v>
      </c>
      <c r="B672" s="229" t="s">
        <v>370</v>
      </c>
      <c r="C672" s="19">
        <v>12885</v>
      </c>
      <c r="D672" s="19">
        <v>30000</v>
      </c>
      <c r="E672" s="215">
        <v>2459</v>
      </c>
      <c r="F672" s="279">
        <f t="shared" si="174"/>
        <v>19.08420644159876</v>
      </c>
      <c r="G672" s="279">
        <f t="shared" si="175"/>
        <v>8.196666666666665</v>
      </c>
    </row>
    <row r="673" spans="1:7" ht="24.75">
      <c r="A673" s="236">
        <v>3232904</v>
      </c>
      <c r="B673" s="294" t="s">
        <v>371</v>
      </c>
      <c r="C673" s="19">
        <v>53143.75</v>
      </c>
      <c r="D673" s="19">
        <v>58000</v>
      </c>
      <c r="E673" s="215">
        <v>27525</v>
      </c>
      <c r="F673" s="279">
        <f t="shared" si="174"/>
        <v>51.7934846524756</v>
      </c>
      <c r="G673" s="279">
        <f t="shared" si="175"/>
        <v>47.456896551724135</v>
      </c>
    </row>
    <row r="674" spans="1:7" ht="15">
      <c r="A674" s="236">
        <v>3234200</v>
      </c>
      <c r="B674" s="229" t="s">
        <v>372</v>
      </c>
      <c r="C674" s="19">
        <v>678.18</v>
      </c>
      <c r="D674" s="19">
        <v>4500</v>
      </c>
      <c r="E674" s="215">
        <v>1295</v>
      </c>
      <c r="F674" s="279">
        <f t="shared" si="174"/>
        <v>190.95225456368516</v>
      </c>
      <c r="G674" s="279">
        <f t="shared" si="175"/>
        <v>28.77777777777778</v>
      </c>
    </row>
    <row r="675" spans="1:7" ht="15">
      <c r="A675" s="236">
        <v>32349</v>
      </c>
      <c r="B675" s="229" t="s">
        <v>373</v>
      </c>
      <c r="C675" s="19">
        <v>7274.06</v>
      </c>
      <c r="D675" s="19">
        <v>11000</v>
      </c>
      <c r="E675" s="215">
        <v>5971</v>
      </c>
      <c r="F675" s="279">
        <f t="shared" si="174"/>
        <v>82.08620770243851</v>
      </c>
      <c r="G675" s="279">
        <f t="shared" si="175"/>
        <v>54.28181818181819</v>
      </c>
    </row>
    <row r="676" spans="1:7" ht="15">
      <c r="A676" s="236">
        <v>323941</v>
      </c>
      <c r="B676" s="229" t="s">
        <v>374</v>
      </c>
      <c r="C676" s="19">
        <v>372.05</v>
      </c>
      <c r="D676" s="19">
        <v>2500</v>
      </c>
      <c r="E676" s="215">
        <v>372</v>
      </c>
      <c r="F676" s="279">
        <f t="shared" si="174"/>
        <v>99.98656094610939</v>
      </c>
      <c r="G676" s="279">
        <f t="shared" si="175"/>
        <v>14.879999999999999</v>
      </c>
    </row>
    <row r="677" spans="1:7" ht="15">
      <c r="A677" s="247">
        <v>329</v>
      </c>
      <c r="B677" s="233" t="s">
        <v>341</v>
      </c>
      <c r="C677" s="96">
        <f>SUM(C678)</f>
        <v>758.62</v>
      </c>
      <c r="D677" s="96">
        <f aca="true" t="shared" si="184" ref="D677:E677">SUM(D678)</f>
        <v>1200</v>
      </c>
      <c r="E677" s="96">
        <f t="shared" si="184"/>
        <v>0</v>
      </c>
      <c r="F677" s="279">
        <f t="shared" si="174"/>
        <v>0</v>
      </c>
      <c r="G677" s="279">
        <f t="shared" si="175"/>
        <v>0</v>
      </c>
    </row>
    <row r="678" spans="1:7" ht="15">
      <c r="A678" s="248">
        <v>329211</v>
      </c>
      <c r="B678" s="234" t="s">
        <v>375</v>
      </c>
      <c r="C678" s="19">
        <v>758.62</v>
      </c>
      <c r="D678" s="19">
        <v>1200</v>
      </c>
      <c r="E678" s="215">
        <v>0</v>
      </c>
      <c r="F678" s="279">
        <f t="shared" si="174"/>
        <v>0</v>
      </c>
      <c r="G678" s="279">
        <f t="shared" si="175"/>
        <v>0</v>
      </c>
    </row>
    <row r="679" spans="1:7" ht="15">
      <c r="A679" s="270" t="s">
        <v>555</v>
      </c>
      <c r="B679" s="231"/>
      <c r="C679" s="181">
        <f>SUM(C680+C683+C685)</f>
        <v>7901.12</v>
      </c>
      <c r="D679" s="181">
        <f aca="true" t="shared" si="185" ref="D679:E679">SUM(D680+D683+D685)</f>
        <v>800</v>
      </c>
      <c r="E679" s="181">
        <f t="shared" si="185"/>
        <v>849</v>
      </c>
      <c r="F679" s="279">
        <f t="shared" si="174"/>
        <v>10.745312057024826</v>
      </c>
      <c r="G679" s="279">
        <f t="shared" si="175"/>
        <v>106.125</v>
      </c>
    </row>
    <row r="680" spans="1:7" ht="15">
      <c r="A680" s="235">
        <v>322</v>
      </c>
      <c r="B680" s="228" t="s">
        <v>78</v>
      </c>
      <c r="C680" s="96">
        <f>SUM(C681:C682)</f>
        <v>7584.18</v>
      </c>
      <c r="D680" s="96">
        <f aca="true" t="shared" si="186" ref="D680:E680">SUM(D681:D682)</f>
        <v>0</v>
      </c>
      <c r="E680" s="96">
        <f t="shared" si="186"/>
        <v>0</v>
      </c>
      <c r="F680" s="279">
        <f t="shared" si="174"/>
        <v>0</v>
      </c>
      <c r="G680" s="279" t="e">
        <f t="shared" si="175"/>
        <v>#DIV/0!</v>
      </c>
    </row>
    <row r="681" spans="1:7" ht="15">
      <c r="A681" s="236">
        <v>3223105</v>
      </c>
      <c r="B681" s="229" t="s">
        <v>495</v>
      </c>
      <c r="C681" s="19">
        <v>7310.18</v>
      </c>
      <c r="D681" s="19">
        <v>0</v>
      </c>
      <c r="E681" s="215">
        <v>0</v>
      </c>
      <c r="F681" s="279">
        <f t="shared" si="174"/>
        <v>0</v>
      </c>
      <c r="G681" s="279" t="e">
        <f t="shared" si="175"/>
        <v>#DIV/0!</v>
      </c>
    </row>
    <row r="682" spans="1:7" ht="15">
      <c r="A682" s="236">
        <v>32247</v>
      </c>
      <c r="B682" s="294" t="s">
        <v>494</v>
      </c>
      <c r="C682" s="19">
        <v>274</v>
      </c>
      <c r="D682" s="19">
        <v>0</v>
      </c>
      <c r="E682" s="215">
        <v>0</v>
      </c>
      <c r="F682" s="279">
        <f t="shared" si="174"/>
        <v>0</v>
      </c>
      <c r="G682" s="279" t="e">
        <f t="shared" si="175"/>
        <v>#DIV/0!</v>
      </c>
    </row>
    <row r="683" spans="1:7" ht="15">
      <c r="A683" s="235">
        <v>323</v>
      </c>
      <c r="B683" s="241" t="s">
        <v>83</v>
      </c>
      <c r="C683" s="96">
        <f>SUM(C684)</f>
        <v>0</v>
      </c>
      <c r="D683" s="96">
        <f aca="true" t="shared" si="187" ref="D683:E685">SUM(D684)</f>
        <v>0</v>
      </c>
      <c r="E683" s="96">
        <f t="shared" si="187"/>
        <v>0</v>
      </c>
      <c r="F683" s="279" t="e">
        <f t="shared" si="174"/>
        <v>#DIV/0!</v>
      </c>
      <c r="G683" s="279" t="e">
        <f t="shared" si="175"/>
        <v>#DIV/0!</v>
      </c>
    </row>
    <row r="684" spans="1:7" ht="15">
      <c r="A684" s="236">
        <v>3232102</v>
      </c>
      <c r="B684" s="230" t="s">
        <v>593</v>
      </c>
      <c r="C684" s="138">
        <v>0</v>
      </c>
      <c r="D684" s="138">
        <v>0</v>
      </c>
      <c r="E684" s="214">
        <v>0</v>
      </c>
      <c r="F684" s="279" t="e">
        <f t="shared" si="174"/>
        <v>#DIV/0!</v>
      </c>
      <c r="G684" s="279" t="e">
        <f t="shared" si="175"/>
        <v>#DIV/0!</v>
      </c>
    </row>
    <row r="685" spans="1:7" ht="15">
      <c r="A685" s="235">
        <v>329</v>
      </c>
      <c r="B685" s="241" t="s">
        <v>118</v>
      </c>
      <c r="C685" s="96">
        <f>SUM(C686)</f>
        <v>316.94</v>
      </c>
      <c r="D685" s="96">
        <f t="shared" si="187"/>
        <v>800</v>
      </c>
      <c r="E685" s="96">
        <f t="shared" si="187"/>
        <v>849</v>
      </c>
      <c r="F685" s="279">
        <f t="shared" si="174"/>
        <v>267.87404556067395</v>
      </c>
      <c r="G685" s="279">
        <f t="shared" si="175"/>
        <v>106.125</v>
      </c>
    </row>
    <row r="686" spans="1:7" ht="15">
      <c r="A686" s="236">
        <v>3299900</v>
      </c>
      <c r="B686" s="230" t="s">
        <v>556</v>
      </c>
      <c r="C686" s="138">
        <v>316.94</v>
      </c>
      <c r="D686" s="138">
        <v>800</v>
      </c>
      <c r="E686" s="214">
        <v>849</v>
      </c>
      <c r="F686" s="279">
        <f t="shared" si="174"/>
        <v>267.87404556067395</v>
      </c>
      <c r="G686" s="279">
        <f t="shared" si="175"/>
        <v>106.125</v>
      </c>
    </row>
    <row r="687" spans="1:7" ht="15">
      <c r="A687" s="270" t="s">
        <v>555</v>
      </c>
      <c r="B687" s="231" t="s">
        <v>605</v>
      </c>
      <c r="C687" s="181">
        <f>SUM(C690)</f>
        <v>4047.63</v>
      </c>
      <c r="D687" s="181">
        <f aca="true" t="shared" si="188" ref="D687">SUM(D690)</f>
        <v>2900</v>
      </c>
      <c r="E687" s="181">
        <f>SUM(E688:E690)</f>
        <v>630</v>
      </c>
      <c r="F687" s="279">
        <f t="shared" si="174"/>
        <v>15.564663766203926</v>
      </c>
      <c r="G687" s="279">
        <f t="shared" si="175"/>
        <v>21.72413793103448</v>
      </c>
    </row>
    <row r="688" spans="1:7" ht="15">
      <c r="A688" s="258">
        <v>3223</v>
      </c>
      <c r="B688" s="259" t="s">
        <v>757</v>
      </c>
      <c r="C688" s="96">
        <f aca="true" t="shared" si="189" ref="C688:D688">SUM(C689)</f>
        <v>0</v>
      </c>
      <c r="D688" s="96">
        <f t="shared" si="189"/>
        <v>0</v>
      </c>
      <c r="E688" s="96">
        <f>SUM(E689)</f>
        <v>315</v>
      </c>
      <c r="F688" s="279" t="e">
        <f t="shared" si="174"/>
        <v>#DIV/0!</v>
      </c>
      <c r="G688" s="279" t="e">
        <f t="shared" si="175"/>
        <v>#DIV/0!</v>
      </c>
    </row>
    <row r="689" spans="1:7" ht="15">
      <c r="A689" s="260">
        <v>3223107</v>
      </c>
      <c r="B689" s="272" t="s">
        <v>758</v>
      </c>
      <c r="C689" s="461">
        <v>0</v>
      </c>
      <c r="D689" s="461">
        <v>0</v>
      </c>
      <c r="E689" s="461">
        <v>315</v>
      </c>
      <c r="F689" s="279" t="e">
        <f t="shared" si="174"/>
        <v>#DIV/0!</v>
      </c>
      <c r="G689" s="279" t="e">
        <f t="shared" si="175"/>
        <v>#DIV/0!</v>
      </c>
    </row>
    <row r="690" spans="1:7" ht="15">
      <c r="A690" s="235">
        <v>3224</v>
      </c>
      <c r="B690" s="228" t="s">
        <v>606</v>
      </c>
      <c r="C690" s="96">
        <f>SUM(C691)</f>
        <v>4047.63</v>
      </c>
      <c r="D690" s="96">
        <f>SUM(D691)</f>
        <v>2900</v>
      </c>
      <c r="E690" s="96">
        <f>SUM(E691)</f>
        <v>0</v>
      </c>
      <c r="F690" s="279">
        <f t="shared" si="174"/>
        <v>0</v>
      </c>
      <c r="G690" s="279">
        <f t="shared" si="175"/>
        <v>0</v>
      </c>
    </row>
    <row r="691" spans="1:7" ht="15">
      <c r="A691" s="236">
        <v>322411</v>
      </c>
      <c r="B691" s="229" t="s">
        <v>607</v>
      </c>
      <c r="C691" s="19">
        <v>4047.63</v>
      </c>
      <c r="D691" s="19">
        <v>2900</v>
      </c>
      <c r="E691" s="215">
        <v>0</v>
      </c>
      <c r="F691" s="279">
        <f t="shared" si="174"/>
        <v>0</v>
      </c>
      <c r="G691" s="279">
        <f t="shared" si="175"/>
        <v>0</v>
      </c>
    </row>
    <row r="692" spans="1:7" ht="15">
      <c r="A692" s="250" t="s">
        <v>386</v>
      </c>
      <c r="B692" s="251"/>
      <c r="C692" s="184">
        <f>SUM(C693)</f>
        <v>5351.15</v>
      </c>
      <c r="D692" s="184">
        <f aca="true" t="shared" si="190" ref="D692">SUM(D693)</f>
        <v>9800</v>
      </c>
      <c r="E692" s="184">
        <f aca="true" t="shared" si="191" ref="E692">SUM(E693)</f>
        <v>9468</v>
      </c>
      <c r="F692" s="279">
        <f t="shared" si="174"/>
        <v>176.9339300897938</v>
      </c>
      <c r="G692" s="279">
        <f t="shared" si="175"/>
        <v>96.61224489795919</v>
      </c>
    </row>
    <row r="693" spans="1:7" ht="15">
      <c r="A693" s="270" t="s">
        <v>390</v>
      </c>
      <c r="B693" s="231"/>
      <c r="C693" s="181">
        <f>SUM(C694+C698)</f>
        <v>5351.15</v>
      </c>
      <c r="D693" s="181">
        <f aca="true" t="shared" si="192" ref="D693:E693">SUM(D694+D698)</f>
        <v>9800</v>
      </c>
      <c r="E693" s="181">
        <f t="shared" si="192"/>
        <v>9468</v>
      </c>
      <c r="F693" s="279">
        <f t="shared" si="174"/>
        <v>176.9339300897938</v>
      </c>
      <c r="G693" s="279">
        <f t="shared" si="175"/>
        <v>96.61224489795919</v>
      </c>
    </row>
    <row r="694" spans="1:7" ht="15">
      <c r="A694" s="235">
        <v>322</v>
      </c>
      <c r="B694" s="228" t="s">
        <v>78</v>
      </c>
      <c r="C694" s="96">
        <f>SUM(C695:C697)</f>
        <v>5351.15</v>
      </c>
      <c r="D694" s="96">
        <f aca="true" t="shared" si="193" ref="D694:E694">SUM(D695:D697)</f>
        <v>9800</v>
      </c>
      <c r="E694" s="96">
        <f t="shared" si="193"/>
        <v>4737</v>
      </c>
      <c r="F694" s="279">
        <f t="shared" si="174"/>
        <v>88.52302776038796</v>
      </c>
      <c r="G694" s="279">
        <f t="shared" si="175"/>
        <v>48.33673469387755</v>
      </c>
    </row>
    <row r="695" spans="1:7" ht="15">
      <c r="A695" s="426">
        <v>3223104</v>
      </c>
      <c r="B695" s="427" t="s">
        <v>493</v>
      </c>
      <c r="C695" s="416">
        <v>5351.15</v>
      </c>
      <c r="D695" s="416">
        <v>7500</v>
      </c>
      <c r="E695" s="417">
        <v>4547</v>
      </c>
      <c r="F695" s="417">
        <f t="shared" si="174"/>
        <v>84.97238911262066</v>
      </c>
      <c r="G695" s="417">
        <f t="shared" si="175"/>
        <v>60.626666666666665</v>
      </c>
    </row>
    <row r="696" spans="1:7" ht="15">
      <c r="A696" s="236">
        <v>3223409</v>
      </c>
      <c r="B696" s="229" t="s">
        <v>497</v>
      </c>
      <c r="C696" s="19">
        <v>0</v>
      </c>
      <c r="D696" s="19">
        <v>2000</v>
      </c>
      <c r="E696" s="215">
        <v>190</v>
      </c>
      <c r="F696" s="279" t="e">
        <f t="shared" si="174"/>
        <v>#DIV/0!</v>
      </c>
      <c r="G696" s="279">
        <f t="shared" si="175"/>
        <v>9.5</v>
      </c>
    </row>
    <row r="697" spans="1:7" ht="15">
      <c r="A697" s="236">
        <v>32247</v>
      </c>
      <c r="B697" s="229" t="s">
        <v>572</v>
      </c>
      <c r="C697" s="19">
        <v>0</v>
      </c>
      <c r="D697" s="19">
        <v>300</v>
      </c>
      <c r="E697" s="215">
        <v>0</v>
      </c>
      <c r="F697" s="279" t="e">
        <f t="shared" si="174"/>
        <v>#DIV/0!</v>
      </c>
      <c r="G697" s="279">
        <f t="shared" si="175"/>
        <v>0</v>
      </c>
    </row>
    <row r="698" spans="1:7" ht="15">
      <c r="A698" s="235">
        <v>323</v>
      </c>
      <c r="B698" s="241" t="s">
        <v>83</v>
      </c>
      <c r="C698" s="96">
        <f>SUM(C699:C700)</f>
        <v>0</v>
      </c>
      <c r="D698" s="96">
        <f aca="true" t="shared" si="194" ref="D698:E698">SUM(D699:D700)</f>
        <v>0</v>
      </c>
      <c r="E698" s="96">
        <f t="shared" si="194"/>
        <v>4731</v>
      </c>
      <c r="F698" s="279" t="e">
        <f t="shared" si="174"/>
        <v>#DIV/0!</v>
      </c>
      <c r="G698" s="279" t="e">
        <f t="shared" si="175"/>
        <v>#DIV/0!</v>
      </c>
    </row>
    <row r="699" spans="1:7" ht="15">
      <c r="A699" s="236">
        <v>3232102</v>
      </c>
      <c r="B699" s="230" t="s">
        <v>496</v>
      </c>
      <c r="C699" s="138">
        <v>0</v>
      </c>
      <c r="D699" s="138">
        <v>0</v>
      </c>
      <c r="E699" s="214">
        <v>4731</v>
      </c>
      <c r="F699" s="279" t="e">
        <f t="shared" si="174"/>
        <v>#DIV/0!</v>
      </c>
      <c r="G699" s="279" t="e">
        <f t="shared" si="175"/>
        <v>#DIV/0!</v>
      </c>
    </row>
    <row r="700" spans="1:7" ht="15">
      <c r="A700" s="236">
        <v>32349</v>
      </c>
      <c r="B700" s="381" t="s">
        <v>557</v>
      </c>
      <c r="C700" s="138">
        <v>0</v>
      </c>
      <c r="D700" s="138">
        <v>0</v>
      </c>
      <c r="E700" s="214">
        <v>0</v>
      </c>
      <c r="F700" s="279" t="e">
        <f t="shared" si="174"/>
        <v>#DIV/0!</v>
      </c>
      <c r="G700" s="279" t="e">
        <f t="shared" si="175"/>
        <v>#DIV/0!</v>
      </c>
    </row>
    <row r="701" spans="1:7" ht="15">
      <c r="A701" s="250" t="s">
        <v>376</v>
      </c>
      <c r="B701" s="251"/>
      <c r="C701" s="184">
        <f>SUM(C702)</f>
        <v>41421.68</v>
      </c>
      <c r="D701" s="184">
        <f aca="true" t="shared" si="195" ref="D701:E702">SUM(D702)</f>
        <v>304000</v>
      </c>
      <c r="E701" s="184">
        <f t="shared" si="195"/>
        <v>49567</v>
      </c>
      <c r="F701" s="279">
        <f t="shared" si="174"/>
        <v>119.66438831066245</v>
      </c>
      <c r="G701" s="279">
        <f t="shared" si="175"/>
        <v>16.304934210526316</v>
      </c>
    </row>
    <row r="702" spans="1:7" ht="15">
      <c r="A702" s="252" t="s">
        <v>377</v>
      </c>
      <c r="B702" s="253"/>
      <c r="C702" s="182">
        <f>SUM(C703)</f>
        <v>41421.68</v>
      </c>
      <c r="D702" s="182">
        <f t="shared" si="195"/>
        <v>304000</v>
      </c>
      <c r="E702" s="182">
        <f t="shared" si="195"/>
        <v>49567</v>
      </c>
      <c r="F702" s="279">
        <f t="shared" si="174"/>
        <v>119.66438831066245</v>
      </c>
      <c r="G702" s="279">
        <f t="shared" si="175"/>
        <v>16.304934210526316</v>
      </c>
    </row>
    <row r="703" spans="1:7" ht="15">
      <c r="A703" s="237" t="s">
        <v>378</v>
      </c>
      <c r="B703" s="239"/>
      <c r="C703" s="181">
        <f>SUM(C704+C706+C708)</f>
        <v>41421.68</v>
      </c>
      <c r="D703" s="181">
        <f>SUM(D704+D706+D708)</f>
        <v>304000</v>
      </c>
      <c r="E703" s="181">
        <f>SUM(E704+E706+E708)</f>
        <v>49567</v>
      </c>
      <c r="F703" s="279">
        <f t="shared" si="174"/>
        <v>119.66438831066245</v>
      </c>
      <c r="G703" s="279">
        <f t="shared" si="175"/>
        <v>16.304934210526316</v>
      </c>
    </row>
    <row r="704" spans="1:7" ht="15">
      <c r="A704" s="235">
        <v>322</v>
      </c>
      <c r="B704" s="228" t="s">
        <v>78</v>
      </c>
      <c r="C704" s="96">
        <f>SUM(C705)</f>
        <v>41421.68</v>
      </c>
      <c r="D704" s="96">
        <f aca="true" t="shared" si="196" ref="D704:E704">SUM(D705)</f>
        <v>83000</v>
      </c>
      <c r="E704" s="96">
        <f t="shared" si="196"/>
        <v>49567</v>
      </c>
      <c r="F704" s="279">
        <f t="shared" si="174"/>
        <v>119.66438831066245</v>
      </c>
      <c r="G704" s="279">
        <f t="shared" si="175"/>
        <v>59.71927710843373</v>
      </c>
    </row>
    <row r="705" spans="1:7" ht="15">
      <c r="A705" s="236">
        <v>3223101</v>
      </c>
      <c r="B705" s="229" t="s">
        <v>379</v>
      </c>
      <c r="C705" s="19">
        <v>41421.68</v>
      </c>
      <c r="D705" s="19">
        <v>83000</v>
      </c>
      <c r="E705" s="215">
        <v>49567</v>
      </c>
      <c r="F705" s="279">
        <f t="shared" si="174"/>
        <v>119.66438831066245</v>
      </c>
      <c r="G705" s="279">
        <f t="shared" si="175"/>
        <v>59.71927710843373</v>
      </c>
    </row>
    <row r="706" spans="1:7" ht="15">
      <c r="A706" s="235">
        <v>323</v>
      </c>
      <c r="B706" s="228" t="s">
        <v>83</v>
      </c>
      <c r="C706" s="96">
        <f>SUM(C707)</f>
        <v>0</v>
      </c>
      <c r="D706" s="96">
        <f aca="true" t="shared" si="197" ref="D706:E706">SUM(D707)</f>
        <v>21000</v>
      </c>
      <c r="E706" s="96">
        <f t="shared" si="197"/>
        <v>0</v>
      </c>
      <c r="F706" s="279" t="e">
        <f t="shared" si="174"/>
        <v>#DIV/0!</v>
      </c>
      <c r="G706" s="279">
        <f t="shared" si="175"/>
        <v>0</v>
      </c>
    </row>
    <row r="707" spans="1:7" ht="15">
      <c r="A707" s="236">
        <v>32324</v>
      </c>
      <c r="B707" s="229" t="s">
        <v>380</v>
      </c>
      <c r="C707" s="138">
        <v>0</v>
      </c>
      <c r="D707" s="19">
        <v>21000</v>
      </c>
      <c r="E707" s="19">
        <v>0</v>
      </c>
      <c r="F707" s="279" t="e">
        <f t="shared" si="174"/>
        <v>#DIV/0!</v>
      </c>
      <c r="G707" s="279">
        <f t="shared" si="175"/>
        <v>0</v>
      </c>
    </row>
    <row r="708" spans="1:7" ht="15">
      <c r="A708" s="235">
        <v>451</v>
      </c>
      <c r="B708" s="233" t="s">
        <v>163</v>
      </c>
      <c r="C708" s="96">
        <f>C709</f>
        <v>0</v>
      </c>
      <c r="D708" s="96">
        <f>D709</f>
        <v>200000</v>
      </c>
      <c r="E708" s="96">
        <f>E709</f>
        <v>0</v>
      </c>
      <c r="F708" s="279" t="e">
        <f t="shared" si="174"/>
        <v>#DIV/0!</v>
      </c>
      <c r="G708" s="279">
        <f t="shared" si="175"/>
        <v>0</v>
      </c>
    </row>
    <row r="709" spans="1:7" ht="15">
      <c r="A709" s="236"/>
      <c r="B709" s="234" t="s">
        <v>725</v>
      </c>
      <c r="C709" s="138">
        <v>0</v>
      </c>
      <c r="D709" s="19">
        <v>200000</v>
      </c>
      <c r="E709" s="19">
        <v>0</v>
      </c>
      <c r="F709" s="279" t="e">
        <f t="shared" si="174"/>
        <v>#DIV/0!</v>
      </c>
      <c r="G709" s="279">
        <f t="shared" si="175"/>
        <v>0</v>
      </c>
    </row>
    <row r="710" spans="1:7" ht="15">
      <c r="A710" s="254" t="s">
        <v>381</v>
      </c>
      <c r="B710" s="255"/>
      <c r="C710" s="183">
        <f>SUM(C711+C721+C734)</f>
        <v>18750</v>
      </c>
      <c r="D710" s="183">
        <f>SUM(D711+D721+D734)</f>
        <v>710000</v>
      </c>
      <c r="E710" s="183">
        <f>SUM(E711+E721+E734)</f>
        <v>468191</v>
      </c>
      <c r="F710" s="279">
        <f t="shared" si="174"/>
        <v>2497.018666666667</v>
      </c>
      <c r="G710" s="279">
        <f t="shared" si="175"/>
        <v>65.94239436619719</v>
      </c>
    </row>
    <row r="711" spans="1:9" ht="15">
      <c r="A711" s="256" t="s">
        <v>350</v>
      </c>
      <c r="B711" s="257"/>
      <c r="C711" s="184">
        <f>SUM(C712)</f>
        <v>18750</v>
      </c>
      <c r="D711" s="184">
        <f aca="true" t="shared" si="198" ref="D711:E713">SUM(D712)</f>
        <v>600000</v>
      </c>
      <c r="E711" s="184">
        <f t="shared" si="198"/>
        <v>468191</v>
      </c>
      <c r="F711" s="279">
        <f aca="true" t="shared" si="199" ref="F711:F746">E711/C711*100</f>
        <v>2497.018666666667</v>
      </c>
      <c r="G711" s="279">
        <f t="shared" si="175"/>
        <v>78.03183333333334</v>
      </c>
      <c r="H711" s="325">
        <f>SUM(D553+D715+D718+D729+D738+D739+D819+D820+D822)</f>
        <v>1660000</v>
      </c>
      <c r="I711" s="325">
        <f>SUM(E553+E715+E718+E729+E738+E739+E819+E820+E822)</f>
        <v>871133</v>
      </c>
    </row>
    <row r="712" spans="1:9" ht="15">
      <c r="A712" s="252" t="s">
        <v>382</v>
      </c>
      <c r="B712" s="253"/>
      <c r="C712" s="182">
        <f>SUM(C713)</f>
        <v>18750</v>
      </c>
      <c r="D712" s="182">
        <f t="shared" si="198"/>
        <v>600000</v>
      </c>
      <c r="E712" s="182">
        <f t="shared" si="198"/>
        <v>468191</v>
      </c>
      <c r="F712" s="279">
        <f t="shared" si="199"/>
        <v>2497.018666666667</v>
      </c>
      <c r="G712" s="279">
        <f t="shared" si="175"/>
        <v>78.03183333333334</v>
      </c>
      <c r="I712" s="325"/>
    </row>
    <row r="713" spans="1:7" ht="15">
      <c r="A713" s="237" t="s">
        <v>383</v>
      </c>
      <c r="B713" s="239"/>
      <c r="C713" s="181">
        <f>SUM(C714)</f>
        <v>18750</v>
      </c>
      <c r="D713" s="181">
        <f t="shared" si="198"/>
        <v>600000</v>
      </c>
      <c r="E713" s="181">
        <f t="shared" si="198"/>
        <v>468191</v>
      </c>
      <c r="F713" s="279">
        <f t="shared" si="199"/>
        <v>2497.018666666667</v>
      </c>
      <c r="G713" s="279">
        <f t="shared" si="175"/>
        <v>78.03183333333334</v>
      </c>
    </row>
    <row r="714" spans="1:7" ht="15">
      <c r="A714" s="235">
        <v>421</v>
      </c>
      <c r="B714" s="228" t="s">
        <v>148</v>
      </c>
      <c r="C714" s="96">
        <f>SUM(C715:C720)</f>
        <v>18750</v>
      </c>
      <c r="D714" s="96">
        <f aca="true" t="shared" si="200" ref="D714:E714">SUM(D715:D720)</f>
        <v>600000</v>
      </c>
      <c r="E714" s="96">
        <f t="shared" si="200"/>
        <v>468191</v>
      </c>
      <c r="F714" s="279">
        <f t="shared" si="199"/>
        <v>2497.018666666667</v>
      </c>
      <c r="G714" s="279">
        <f t="shared" si="175"/>
        <v>78.03183333333334</v>
      </c>
    </row>
    <row r="715" spans="1:7" ht="15">
      <c r="A715" s="260">
        <v>4213101</v>
      </c>
      <c r="B715" s="272" t="s">
        <v>608</v>
      </c>
      <c r="C715" s="279">
        <v>0</v>
      </c>
      <c r="D715" s="279">
        <v>0</v>
      </c>
      <c r="E715" s="279">
        <v>0</v>
      </c>
      <c r="F715" s="279" t="e">
        <f t="shared" si="199"/>
        <v>#DIV/0!</v>
      </c>
      <c r="G715" s="279">
        <v>0</v>
      </c>
    </row>
    <row r="716" spans="1:7" ht="15">
      <c r="A716" s="260">
        <v>4213102</v>
      </c>
      <c r="B716" s="272" t="s">
        <v>683</v>
      </c>
      <c r="C716" s="279">
        <v>9375</v>
      </c>
      <c r="D716" s="279">
        <v>0</v>
      </c>
      <c r="E716" s="279">
        <v>0</v>
      </c>
      <c r="F716" s="279">
        <f t="shared" si="199"/>
        <v>0</v>
      </c>
      <c r="G716" s="279">
        <v>0</v>
      </c>
    </row>
    <row r="717" spans="1:7" ht="15">
      <c r="A717" s="260">
        <v>4213105</v>
      </c>
      <c r="B717" s="272" t="s">
        <v>684</v>
      </c>
      <c r="C717" s="279">
        <v>9375</v>
      </c>
      <c r="D717" s="279">
        <v>0</v>
      </c>
      <c r="E717" s="279">
        <v>0</v>
      </c>
      <c r="F717" s="279">
        <f t="shared" si="199"/>
        <v>0</v>
      </c>
      <c r="G717" s="279">
        <v>0</v>
      </c>
    </row>
    <row r="718" spans="1:7" ht="15">
      <c r="A718" s="260">
        <v>4214910</v>
      </c>
      <c r="B718" s="272" t="s">
        <v>726</v>
      </c>
      <c r="C718" s="279">
        <v>0</v>
      </c>
      <c r="D718" s="279">
        <v>300000</v>
      </c>
      <c r="E718" s="279">
        <v>468191</v>
      </c>
      <c r="F718" s="279" t="e">
        <f t="shared" si="199"/>
        <v>#DIV/0!</v>
      </c>
      <c r="G718" s="279">
        <f>E718/D718*100</f>
        <v>156.06366666666668</v>
      </c>
    </row>
    <row r="719" spans="1:7" ht="15">
      <c r="A719" s="260">
        <v>4214911</v>
      </c>
      <c r="B719" s="272" t="s">
        <v>727</v>
      </c>
      <c r="C719" s="279">
        <v>0</v>
      </c>
      <c r="D719" s="279">
        <v>300000</v>
      </c>
      <c r="E719" s="279">
        <v>0</v>
      </c>
      <c r="F719" s="279" t="e">
        <f t="shared" si="199"/>
        <v>#DIV/0!</v>
      </c>
      <c r="G719" s="279">
        <f>E719/D719*100</f>
        <v>0</v>
      </c>
    </row>
    <row r="720" spans="1:7" ht="15">
      <c r="A720" s="260">
        <v>4213103</v>
      </c>
      <c r="B720" s="274" t="s">
        <v>609</v>
      </c>
      <c r="C720" s="279">
        <v>0</v>
      </c>
      <c r="D720" s="279">
        <v>0</v>
      </c>
      <c r="E720" s="279">
        <v>0</v>
      </c>
      <c r="F720" s="279" t="e">
        <f t="shared" si="199"/>
        <v>#DIV/0!</v>
      </c>
      <c r="G720" s="279">
        <v>0</v>
      </c>
    </row>
    <row r="721" spans="1:7" ht="15">
      <c r="A721" s="250" t="s">
        <v>376</v>
      </c>
      <c r="B721" s="251"/>
      <c r="C721" s="184">
        <f>SUM(C722+C726)</f>
        <v>0</v>
      </c>
      <c r="D721" s="184">
        <f>SUM(D722+D726+D730)</f>
        <v>110000</v>
      </c>
      <c r="E721" s="184">
        <f aca="true" t="shared" si="201" ref="E721">SUM(E722+E726)</f>
        <v>0</v>
      </c>
      <c r="F721" s="279" t="e">
        <f t="shared" si="199"/>
        <v>#DIV/0!</v>
      </c>
      <c r="G721" s="279">
        <v>0</v>
      </c>
    </row>
    <row r="722" spans="1:7" ht="15">
      <c r="A722" s="252" t="s">
        <v>384</v>
      </c>
      <c r="B722" s="253"/>
      <c r="C722" s="182">
        <f>SUM(C723)</f>
        <v>0</v>
      </c>
      <c r="D722" s="182">
        <f aca="true" t="shared" si="202" ref="D722:E724">SUM(D723)</f>
        <v>0</v>
      </c>
      <c r="E722" s="182">
        <f t="shared" si="202"/>
        <v>0</v>
      </c>
      <c r="F722" s="279" t="e">
        <f t="shared" si="199"/>
        <v>#DIV/0!</v>
      </c>
      <c r="G722" s="279">
        <v>0</v>
      </c>
    </row>
    <row r="723" spans="1:7" ht="15">
      <c r="A723" s="237" t="s">
        <v>385</v>
      </c>
      <c r="B723" s="239"/>
      <c r="C723" s="181">
        <f>SUM(C724)</f>
        <v>0</v>
      </c>
      <c r="D723" s="181">
        <f t="shared" si="202"/>
        <v>0</v>
      </c>
      <c r="E723" s="181">
        <f t="shared" si="202"/>
        <v>0</v>
      </c>
      <c r="F723" s="279" t="e">
        <f t="shared" si="199"/>
        <v>#DIV/0!</v>
      </c>
      <c r="G723" s="279">
        <v>0</v>
      </c>
    </row>
    <row r="724" spans="1:7" ht="15">
      <c r="A724" s="258">
        <v>426</v>
      </c>
      <c r="B724" s="259" t="s">
        <v>161</v>
      </c>
      <c r="C724" s="212">
        <f>SUM(C725)</f>
        <v>0</v>
      </c>
      <c r="D724" s="212">
        <f t="shared" si="202"/>
        <v>0</v>
      </c>
      <c r="E724" s="212">
        <f t="shared" si="202"/>
        <v>0</v>
      </c>
      <c r="F724" s="279" t="e">
        <f t="shared" si="199"/>
        <v>#DIV/0!</v>
      </c>
      <c r="G724" s="279">
        <v>0</v>
      </c>
    </row>
    <row r="725" spans="1:7" ht="15">
      <c r="A725" s="260">
        <v>42637</v>
      </c>
      <c r="B725" s="260" t="s">
        <v>498</v>
      </c>
      <c r="C725" s="214">
        <v>0</v>
      </c>
      <c r="D725" s="214">
        <v>0</v>
      </c>
      <c r="E725" s="214">
        <v>0</v>
      </c>
      <c r="F725" s="279" t="e">
        <f t="shared" si="199"/>
        <v>#DIV/0!</v>
      </c>
      <c r="G725" s="279">
        <v>0</v>
      </c>
    </row>
    <row r="726" spans="1:7" ht="15">
      <c r="A726" s="249" t="s">
        <v>573</v>
      </c>
      <c r="B726" s="240"/>
      <c r="C726" s="182">
        <f>SUM(C727)</f>
        <v>0</v>
      </c>
      <c r="D726" s="182">
        <f aca="true" t="shared" si="203" ref="D726:E732">SUM(D727)</f>
        <v>10000</v>
      </c>
      <c r="E726" s="182">
        <f t="shared" si="203"/>
        <v>0</v>
      </c>
      <c r="F726" s="279" t="e">
        <f t="shared" si="199"/>
        <v>#DIV/0!</v>
      </c>
      <c r="G726" s="279">
        <v>0</v>
      </c>
    </row>
    <row r="727" spans="1:7" ht="15">
      <c r="A727" s="237" t="s">
        <v>574</v>
      </c>
      <c r="B727" s="239"/>
      <c r="C727" s="181">
        <f>SUM(C728)</f>
        <v>0</v>
      </c>
      <c r="D727" s="181">
        <f t="shared" si="203"/>
        <v>10000</v>
      </c>
      <c r="E727" s="181">
        <f t="shared" si="203"/>
        <v>0</v>
      </c>
      <c r="F727" s="279" t="e">
        <f t="shared" si="199"/>
        <v>#DIV/0!</v>
      </c>
      <c r="G727" s="279">
        <v>0</v>
      </c>
    </row>
    <row r="728" spans="1:7" ht="15">
      <c r="A728" s="235">
        <v>411</v>
      </c>
      <c r="B728" s="228" t="s">
        <v>145</v>
      </c>
      <c r="C728" s="96">
        <f>SUM(C729)</f>
        <v>0</v>
      </c>
      <c r="D728" s="96">
        <f t="shared" si="203"/>
        <v>10000</v>
      </c>
      <c r="E728" s="96">
        <f t="shared" si="203"/>
        <v>0</v>
      </c>
      <c r="F728" s="279" t="e">
        <f t="shared" si="199"/>
        <v>#DIV/0!</v>
      </c>
      <c r="G728" s="279">
        <v>0</v>
      </c>
    </row>
    <row r="729" spans="1:7" ht="15">
      <c r="A729" s="236">
        <v>4111</v>
      </c>
      <c r="B729" s="229" t="s">
        <v>575</v>
      </c>
      <c r="C729" s="138">
        <v>0</v>
      </c>
      <c r="D729" s="19">
        <v>10000</v>
      </c>
      <c r="E729" s="19">
        <v>0</v>
      </c>
      <c r="F729" s="279" t="e">
        <f t="shared" si="199"/>
        <v>#DIV/0!</v>
      </c>
      <c r="G729" s="279">
        <v>0</v>
      </c>
    </row>
    <row r="730" spans="1:7" ht="15">
      <c r="A730" s="249" t="s">
        <v>728</v>
      </c>
      <c r="B730" s="240"/>
      <c r="C730" s="182">
        <f>SUM(C731)</f>
        <v>0</v>
      </c>
      <c r="D730" s="182">
        <f t="shared" si="203"/>
        <v>100000</v>
      </c>
      <c r="E730" s="182">
        <f t="shared" si="203"/>
        <v>0</v>
      </c>
      <c r="F730" s="279" t="e">
        <f aca="true" t="shared" si="204" ref="F730:F733">E730/C730*100</f>
        <v>#DIV/0!</v>
      </c>
      <c r="G730" s="279">
        <v>0</v>
      </c>
    </row>
    <row r="731" spans="1:7" ht="15">
      <c r="A731" s="237" t="s">
        <v>729</v>
      </c>
      <c r="B731" s="239"/>
      <c r="C731" s="181">
        <f>SUM(C732)</f>
        <v>0</v>
      </c>
      <c r="D731" s="181">
        <f t="shared" si="203"/>
        <v>100000</v>
      </c>
      <c r="E731" s="181">
        <f t="shared" si="203"/>
        <v>0</v>
      </c>
      <c r="F731" s="279" t="e">
        <f t="shared" si="204"/>
        <v>#DIV/0!</v>
      </c>
      <c r="G731" s="279">
        <v>0</v>
      </c>
    </row>
    <row r="732" spans="1:7" ht="15">
      <c r="A732" s="235">
        <v>421</v>
      </c>
      <c r="B732" s="228" t="s">
        <v>148</v>
      </c>
      <c r="C732" s="96">
        <f>SUM(C733)</f>
        <v>0</v>
      </c>
      <c r="D732" s="96">
        <f t="shared" si="203"/>
        <v>100000</v>
      </c>
      <c r="E732" s="96">
        <f t="shared" si="203"/>
        <v>0</v>
      </c>
      <c r="F732" s="279" t="e">
        <f t="shared" si="204"/>
        <v>#DIV/0!</v>
      </c>
      <c r="G732" s="279">
        <v>0</v>
      </c>
    </row>
    <row r="733" spans="1:7" ht="15">
      <c r="A733" s="236">
        <v>421452</v>
      </c>
      <c r="B733" s="229" t="s">
        <v>730</v>
      </c>
      <c r="C733" s="138">
        <v>0</v>
      </c>
      <c r="D733" s="19">
        <v>100000</v>
      </c>
      <c r="E733" s="19">
        <v>0</v>
      </c>
      <c r="F733" s="279" t="e">
        <f t="shared" si="204"/>
        <v>#DIV/0!</v>
      </c>
      <c r="G733" s="279">
        <v>0</v>
      </c>
    </row>
    <row r="734" spans="1:7" ht="15">
      <c r="A734" s="250" t="s">
        <v>386</v>
      </c>
      <c r="B734" s="251"/>
      <c r="C734" s="184">
        <f>SUM(C735)</f>
        <v>0</v>
      </c>
      <c r="D734" s="184">
        <f aca="true" t="shared" si="205" ref="D734:E735">SUM(D735)</f>
        <v>0</v>
      </c>
      <c r="E734" s="184">
        <f t="shared" si="205"/>
        <v>0</v>
      </c>
      <c r="F734" s="279" t="e">
        <f t="shared" si="199"/>
        <v>#DIV/0!</v>
      </c>
      <c r="G734" s="279">
        <v>0</v>
      </c>
    </row>
    <row r="735" spans="1:7" ht="15">
      <c r="A735" s="252" t="s">
        <v>387</v>
      </c>
      <c r="B735" s="253"/>
      <c r="C735" s="182">
        <f>SUM(C736)</f>
        <v>0</v>
      </c>
      <c r="D735" s="182">
        <f t="shared" si="205"/>
        <v>0</v>
      </c>
      <c r="E735" s="182">
        <f t="shared" si="205"/>
        <v>0</v>
      </c>
      <c r="F735" s="279" t="e">
        <f t="shared" si="199"/>
        <v>#DIV/0!</v>
      </c>
      <c r="G735" s="279">
        <v>0</v>
      </c>
    </row>
    <row r="736" spans="1:7" ht="15">
      <c r="A736" s="237" t="s">
        <v>388</v>
      </c>
      <c r="B736" s="239"/>
      <c r="C736" s="181">
        <f>SUM(C737)</f>
        <v>0</v>
      </c>
      <c r="D736" s="181">
        <f aca="true" t="shared" si="206" ref="D736:E736">SUM(D737)</f>
        <v>0</v>
      </c>
      <c r="E736" s="181">
        <f t="shared" si="206"/>
        <v>0</v>
      </c>
      <c r="F736" s="279" t="e">
        <f t="shared" si="199"/>
        <v>#DIV/0!</v>
      </c>
      <c r="G736" s="279">
        <v>0</v>
      </c>
    </row>
    <row r="737" spans="1:7" ht="15">
      <c r="A737" s="235">
        <v>421</v>
      </c>
      <c r="B737" s="228" t="s">
        <v>148</v>
      </c>
      <c r="C737" s="96">
        <f>SUM(C738:C739)</f>
        <v>0</v>
      </c>
      <c r="D737" s="96">
        <f>SUM(D738:D739)</f>
        <v>0</v>
      </c>
      <c r="E737" s="96">
        <f>SUM(E738:E739)</f>
        <v>0</v>
      </c>
      <c r="F737" s="279" t="e">
        <f t="shared" si="199"/>
        <v>#DIV/0!</v>
      </c>
      <c r="G737" s="279">
        <v>0</v>
      </c>
    </row>
    <row r="738" spans="1:7" ht="15">
      <c r="A738" s="236">
        <v>4214104</v>
      </c>
      <c r="B738" s="229" t="s">
        <v>563</v>
      </c>
      <c r="C738" s="19">
        <v>0</v>
      </c>
      <c r="D738" s="19">
        <v>0</v>
      </c>
      <c r="E738" s="19">
        <v>0</v>
      </c>
      <c r="F738" s="279" t="e">
        <f t="shared" si="199"/>
        <v>#DIV/0!</v>
      </c>
      <c r="G738" s="279">
        <v>0</v>
      </c>
    </row>
    <row r="739" spans="1:7" ht="15">
      <c r="A739" s="236">
        <v>4214106</v>
      </c>
      <c r="B739" s="229" t="s">
        <v>389</v>
      </c>
      <c r="C739" s="19">
        <v>0</v>
      </c>
      <c r="D739" s="19">
        <v>0</v>
      </c>
      <c r="E739" s="19">
        <v>0</v>
      </c>
      <c r="F739" s="279" t="e">
        <f t="shared" si="199"/>
        <v>#DIV/0!</v>
      </c>
      <c r="G739" s="279">
        <v>0</v>
      </c>
    </row>
    <row r="740" spans="1:7" ht="15">
      <c r="A740" s="254" t="s">
        <v>391</v>
      </c>
      <c r="B740" s="255"/>
      <c r="C740" s="183">
        <f>SUM(C741)</f>
        <v>0</v>
      </c>
      <c r="D740" s="183">
        <f aca="true" t="shared" si="207" ref="D740:E741">SUM(D741)</f>
        <v>0</v>
      </c>
      <c r="E740" s="183">
        <f t="shared" si="207"/>
        <v>0</v>
      </c>
      <c r="F740" s="279" t="e">
        <f t="shared" si="199"/>
        <v>#DIV/0!</v>
      </c>
      <c r="G740" s="279">
        <v>0</v>
      </c>
    </row>
    <row r="741" spans="1:7" ht="15">
      <c r="A741" s="256" t="s">
        <v>226</v>
      </c>
      <c r="B741" s="257"/>
      <c r="C741" s="184">
        <f>SUM(C742)</f>
        <v>0</v>
      </c>
      <c r="D741" s="184">
        <f t="shared" si="207"/>
        <v>0</v>
      </c>
      <c r="E741" s="184">
        <f t="shared" si="207"/>
        <v>0</v>
      </c>
      <c r="F741" s="279" t="e">
        <f t="shared" si="199"/>
        <v>#DIV/0!</v>
      </c>
      <c r="G741" s="279">
        <v>0</v>
      </c>
    </row>
    <row r="742" spans="1:7" ht="15">
      <c r="A742" s="252" t="s">
        <v>392</v>
      </c>
      <c r="B742" s="253"/>
      <c r="C742" s="182">
        <f>SUM(C743+C753)</f>
        <v>0</v>
      </c>
      <c r="D742" s="182">
        <f>SUM(D743+D753)</f>
        <v>0</v>
      </c>
      <c r="E742" s="182">
        <f>SUM(E743+E753)</f>
        <v>0</v>
      </c>
      <c r="F742" s="279" t="e">
        <f t="shared" si="199"/>
        <v>#DIV/0!</v>
      </c>
      <c r="G742" s="279">
        <v>0</v>
      </c>
    </row>
    <row r="743" spans="1:7" ht="15">
      <c r="A743" s="237" t="s">
        <v>393</v>
      </c>
      <c r="B743" s="239"/>
      <c r="C743" s="181">
        <f>SUM(C744+C746+C749+C751)</f>
        <v>0</v>
      </c>
      <c r="D743" s="181">
        <f aca="true" t="shared" si="208" ref="D743:E743">SUM(D744+D746+D749+D751)</f>
        <v>0</v>
      </c>
      <c r="E743" s="181">
        <f t="shared" si="208"/>
        <v>0</v>
      </c>
      <c r="F743" s="279" t="e">
        <f t="shared" si="199"/>
        <v>#DIV/0!</v>
      </c>
      <c r="G743" s="279">
        <v>0</v>
      </c>
    </row>
    <row r="744" spans="1:7" ht="15">
      <c r="A744" s="18">
        <v>311</v>
      </c>
      <c r="B744" s="18" t="s">
        <v>70</v>
      </c>
      <c r="C744" s="96">
        <f>SUM(C745)</f>
        <v>0</v>
      </c>
      <c r="D744" s="96">
        <f aca="true" t="shared" si="209" ref="D744:E744">SUM(D745)</f>
        <v>0</v>
      </c>
      <c r="E744" s="96">
        <f t="shared" si="209"/>
        <v>0</v>
      </c>
      <c r="F744" s="279" t="e">
        <f t="shared" si="199"/>
        <v>#DIV/0!</v>
      </c>
      <c r="G744" s="279">
        <v>0</v>
      </c>
    </row>
    <row r="745" spans="1:7" ht="15">
      <c r="A745" s="236">
        <v>31111</v>
      </c>
      <c r="B745" s="272" t="s">
        <v>394</v>
      </c>
      <c r="C745" s="138">
        <v>0</v>
      </c>
      <c r="D745" s="138">
        <v>0</v>
      </c>
      <c r="E745" s="214">
        <v>0</v>
      </c>
      <c r="F745" s="279" t="e">
        <f t="shared" si="199"/>
        <v>#DIV/0!</v>
      </c>
      <c r="G745" s="279">
        <v>0</v>
      </c>
    </row>
    <row r="746" spans="1:7" ht="15">
      <c r="A746" s="235">
        <v>313</v>
      </c>
      <c r="B746" s="259" t="s">
        <v>72</v>
      </c>
      <c r="C746" s="96">
        <f>SUM(C747:C748)</f>
        <v>0</v>
      </c>
      <c r="D746" s="96">
        <f aca="true" t="shared" si="210" ref="D746:E746">SUM(D747:D748)</f>
        <v>0</v>
      </c>
      <c r="E746" s="96">
        <f t="shared" si="210"/>
        <v>0</v>
      </c>
      <c r="F746" s="279" t="e">
        <f t="shared" si="199"/>
        <v>#DIV/0!</v>
      </c>
      <c r="G746" s="279">
        <v>0</v>
      </c>
    </row>
    <row r="747" spans="1:7" ht="24.75">
      <c r="A747" s="236">
        <v>31321</v>
      </c>
      <c r="B747" s="380" t="s">
        <v>395</v>
      </c>
      <c r="C747" s="138">
        <v>0</v>
      </c>
      <c r="D747" s="138">
        <v>0</v>
      </c>
      <c r="E747" s="214">
        <v>0</v>
      </c>
      <c r="F747" s="279">
        <v>0</v>
      </c>
      <c r="G747" s="279">
        <v>0</v>
      </c>
    </row>
    <row r="748" spans="1:7" ht="15">
      <c r="A748" s="236">
        <v>31331</v>
      </c>
      <c r="B748" s="272" t="s">
        <v>396</v>
      </c>
      <c r="C748" s="138">
        <v>0</v>
      </c>
      <c r="D748" s="138">
        <v>0</v>
      </c>
      <c r="E748" s="214">
        <v>0</v>
      </c>
      <c r="F748" s="279">
        <v>0</v>
      </c>
      <c r="G748" s="279">
        <v>0</v>
      </c>
    </row>
    <row r="749" spans="1:7" ht="15">
      <c r="A749" s="235">
        <v>321</v>
      </c>
      <c r="B749" s="259" t="s">
        <v>157</v>
      </c>
      <c r="C749" s="96">
        <f>SUM(C750)</f>
        <v>0</v>
      </c>
      <c r="D749" s="96">
        <f aca="true" t="shared" si="211" ref="D749:E749">SUM(D750)</f>
        <v>0</v>
      </c>
      <c r="E749" s="96">
        <f t="shared" si="211"/>
        <v>0</v>
      </c>
      <c r="F749" s="279">
        <v>0</v>
      </c>
      <c r="G749" s="279">
        <v>0</v>
      </c>
    </row>
    <row r="750" spans="1:7" ht="15">
      <c r="A750" s="236">
        <v>321211</v>
      </c>
      <c r="B750" s="272" t="s">
        <v>397</v>
      </c>
      <c r="C750" s="138">
        <v>0</v>
      </c>
      <c r="D750" s="138">
        <v>0</v>
      </c>
      <c r="E750" s="214">
        <v>0</v>
      </c>
      <c r="F750" s="279">
        <v>0</v>
      </c>
      <c r="G750" s="279">
        <v>0</v>
      </c>
    </row>
    <row r="751" spans="1:10" ht="15">
      <c r="A751" s="235">
        <v>329</v>
      </c>
      <c r="B751" s="259" t="s">
        <v>118</v>
      </c>
      <c r="C751" s="96">
        <f>SUM(C752:C752)</f>
        <v>0</v>
      </c>
      <c r="D751" s="96">
        <f>SUM(D752:D752)</f>
        <v>0</v>
      </c>
      <c r="E751" s="96">
        <f>SUM(E752:E752)</f>
        <v>0</v>
      </c>
      <c r="F751" s="279">
        <v>0</v>
      </c>
      <c r="G751" s="279">
        <v>0</v>
      </c>
      <c r="I751" s="392"/>
      <c r="J751" s="392"/>
    </row>
    <row r="752" spans="1:7" ht="15">
      <c r="A752" s="260">
        <v>3299913</v>
      </c>
      <c r="B752" s="272" t="s">
        <v>398</v>
      </c>
      <c r="C752" s="214">
        <v>0</v>
      </c>
      <c r="D752" s="214">
        <v>0</v>
      </c>
      <c r="E752" s="214">
        <v>0</v>
      </c>
      <c r="F752" s="279">
        <v>0</v>
      </c>
      <c r="G752" s="279">
        <v>0</v>
      </c>
    </row>
    <row r="753" spans="1:7" ht="15">
      <c r="A753" s="499" t="s">
        <v>399</v>
      </c>
      <c r="B753" s="500"/>
      <c r="C753" s="181">
        <f>SUM(C754)</f>
        <v>0</v>
      </c>
      <c r="D753" s="181">
        <f aca="true" t="shared" si="212" ref="D753:E754">SUM(D754)</f>
        <v>0</v>
      </c>
      <c r="E753" s="181">
        <f t="shared" si="212"/>
        <v>0</v>
      </c>
      <c r="F753" s="279">
        <v>0</v>
      </c>
      <c r="G753" s="279">
        <v>0</v>
      </c>
    </row>
    <row r="754" spans="1:7" ht="15">
      <c r="A754" s="235">
        <v>422</v>
      </c>
      <c r="B754" s="259" t="s">
        <v>400</v>
      </c>
      <c r="C754" s="96">
        <f>SUM(C755)</f>
        <v>0</v>
      </c>
      <c r="D754" s="96">
        <f t="shared" si="212"/>
        <v>0</v>
      </c>
      <c r="E754" s="96">
        <f t="shared" si="212"/>
        <v>0</v>
      </c>
      <c r="F754" s="279">
        <v>0</v>
      </c>
      <c r="G754" s="279">
        <v>0</v>
      </c>
    </row>
    <row r="755" spans="1:7" ht="15">
      <c r="A755" s="260">
        <v>422</v>
      </c>
      <c r="B755" s="272" t="s">
        <v>401</v>
      </c>
      <c r="C755" s="214">
        <v>0</v>
      </c>
      <c r="D755" s="214">
        <v>0</v>
      </c>
      <c r="E755" s="214">
        <v>0</v>
      </c>
      <c r="F755" s="279">
        <v>0</v>
      </c>
      <c r="G755" s="279">
        <v>0</v>
      </c>
    </row>
    <row r="756" spans="1:7" ht="15">
      <c r="A756" s="141" t="s">
        <v>402</v>
      </c>
      <c r="B756" s="142"/>
      <c r="C756" s="141">
        <f>SUM(C757)</f>
        <v>73036.5</v>
      </c>
      <c r="D756" s="141">
        <f aca="true" t="shared" si="213" ref="D756:E759">SUM(D757)</f>
        <v>149073</v>
      </c>
      <c r="E756" s="141">
        <f t="shared" si="213"/>
        <v>74973.5</v>
      </c>
      <c r="F756" s="279">
        <f aca="true" t="shared" si="214" ref="F756:F787">E756/C756*100</f>
        <v>102.65209860823012</v>
      </c>
      <c r="G756" s="279">
        <f aca="true" t="shared" si="215" ref="G756:G787">E756/D756*100</f>
        <v>50.29314496924325</v>
      </c>
    </row>
    <row r="757" spans="1:7" ht="15">
      <c r="A757" s="151" t="s">
        <v>403</v>
      </c>
      <c r="B757" s="152"/>
      <c r="C757" s="183">
        <f>SUM(C758)</f>
        <v>73036.5</v>
      </c>
      <c r="D757" s="183">
        <f t="shared" si="213"/>
        <v>149073</v>
      </c>
      <c r="E757" s="183">
        <f t="shared" si="213"/>
        <v>74973.5</v>
      </c>
      <c r="F757" s="279">
        <f t="shared" si="214"/>
        <v>102.65209860823012</v>
      </c>
      <c r="G757" s="279">
        <f t="shared" si="215"/>
        <v>50.29314496924325</v>
      </c>
    </row>
    <row r="758" spans="1:7" ht="15">
      <c r="A758" s="149" t="s">
        <v>355</v>
      </c>
      <c r="B758" s="150"/>
      <c r="C758" s="184">
        <f>SUM(C759)</f>
        <v>73036.5</v>
      </c>
      <c r="D758" s="184">
        <f t="shared" si="213"/>
        <v>149073</v>
      </c>
      <c r="E758" s="184">
        <f t="shared" si="213"/>
        <v>74973.5</v>
      </c>
      <c r="F758" s="279">
        <f t="shared" si="214"/>
        <v>102.65209860823012</v>
      </c>
      <c r="G758" s="279">
        <f t="shared" si="215"/>
        <v>50.29314496924325</v>
      </c>
    </row>
    <row r="759" spans="1:7" ht="15">
      <c r="A759" s="147" t="s">
        <v>404</v>
      </c>
      <c r="B759" s="148"/>
      <c r="C759" s="182">
        <f>SUM(C760)</f>
        <v>73036.5</v>
      </c>
      <c r="D759" s="182">
        <f t="shared" si="213"/>
        <v>149073</v>
      </c>
      <c r="E759" s="182">
        <f t="shared" si="213"/>
        <v>74973.5</v>
      </c>
      <c r="F759" s="279">
        <f t="shared" si="214"/>
        <v>102.65209860823012</v>
      </c>
      <c r="G759" s="279">
        <f t="shared" si="215"/>
        <v>50.29314496924325</v>
      </c>
    </row>
    <row r="760" spans="1:7" ht="15">
      <c r="A760" s="131" t="s">
        <v>405</v>
      </c>
      <c r="B760" s="132"/>
      <c r="C760" s="181">
        <f>SUM(C761+C763+C767+C770)</f>
        <v>73036.5</v>
      </c>
      <c r="D760" s="181">
        <f aca="true" t="shared" si="216" ref="D760:E760">SUM(D761+D763+D767+D770)</f>
        <v>149073</v>
      </c>
      <c r="E760" s="181">
        <f t="shared" si="216"/>
        <v>74973.5</v>
      </c>
      <c r="F760" s="279">
        <f t="shared" si="214"/>
        <v>102.65209860823012</v>
      </c>
      <c r="G760" s="279">
        <f t="shared" si="215"/>
        <v>50.29314496924325</v>
      </c>
    </row>
    <row r="761" spans="1:7" ht="15">
      <c r="A761" s="140">
        <v>311</v>
      </c>
      <c r="B761" s="228" t="s">
        <v>70</v>
      </c>
      <c r="C761" s="191">
        <f>SUM(C762)</f>
        <v>62317.8</v>
      </c>
      <c r="D761" s="191">
        <f aca="true" t="shared" si="217" ref="D761:E761">SUM(D762)</f>
        <v>124635</v>
      </c>
      <c r="E761" s="191">
        <f t="shared" si="217"/>
        <v>62317.8</v>
      </c>
      <c r="F761" s="279">
        <f t="shared" si="214"/>
        <v>100</v>
      </c>
      <c r="G761" s="279">
        <f t="shared" si="215"/>
        <v>50.00024070285233</v>
      </c>
    </row>
    <row r="762" spans="1:7" ht="15">
      <c r="A762" s="137">
        <v>31111</v>
      </c>
      <c r="B762" s="272" t="s">
        <v>229</v>
      </c>
      <c r="C762" s="19">
        <v>62317.8</v>
      </c>
      <c r="D762" s="19">
        <v>124635</v>
      </c>
      <c r="E762" s="215">
        <v>62317.8</v>
      </c>
      <c r="F762" s="279">
        <f t="shared" si="214"/>
        <v>100</v>
      </c>
      <c r="G762" s="279">
        <f t="shared" si="215"/>
        <v>50.00024070285233</v>
      </c>
    </row>
    <row r="763" spans="1:7" ht="15">
      <c r="A763" s="140">
        <v>312</v>
      </c>
      <c r="B763" s="259" t="s">
        <v>71</v>
      </c>
      <c r="C763" s="191">
        <f>SUM(C764:C766)</f>
        <v>0</v>
      </c>
      <c r="D763" s="191">
        <f aca="true" t="shared" si="218" ref="D763:E763">SUM(D764:D766)</f>
        <v>0</v>
      </c>
      <c r="E763" s="191">
        <f t="shared" si="218"/>
        <v>0</v>
      </c>
      <c r="F763" s="279" t="e">
        <f t="shared" si="214"/>
        <v>#DIV/0!</v>
      </c>
      <c r="G763" s="279" t="e">
        <f t="shared" si="215"/>
        <v>#DIV/0!</v>
      </c>
    </row>
    <row r="764" spans="1:7" ht="15">
      <c r="A764" s="273">
        <v>31213</v>
      </c>
      <c r="B764" s="272" t="s">
        <v>230</v>
      </c>
      <c r="C764" s="215">
        <v>0</v>
      </c>
      <c r="D764" s="215">
        <v>0</v>
      </c>
      <c r="E764" s="215">
        <v>0</v>
      </c>
      <c r="F764" s="279" t="e">
        <f t="shared" si="214"/>
        <v>#DIV/0!</v>
      </c>
      <c r="G764" s="279" t="e">
        <f t="shared" si="215"/>
        <v>#DIV/0!</v>
      </c>
    </row>
    <row r="765" spans="1:7" ht="15">
      <c r="A765" s="273">
        <v>31219</v>
      </c>
      <c r="B765" s="272" t="s">
        <v>231</v>
      </c>
      <c r="C765" s="215">
        <v>0</v>
      </c>
      <c r="D765" s="215">
        <v>0</v>
      </c>
      <c r="E765" s="215">
        <v>0</v>
      </c>
      <c r="F765" s="279" t="e">
        <f t="shared" si="214"/>
        <v>#DIV/0!</v>
      </c>
      <c r="G765" s="279" t="e">
        <f t="shared" si="215"/>
        <v>#DIV/0!</v>
      </c>
    </row>
    <row r="766" spans="1:7" ht="15">
      <c r="A766" s="273">
        <v>31219</v>
      </c>
      <c r="B766" s="272" t="s">
        <v>232</v>
      </c>
      <c r="C766" s="215">
        <v>0</v>
      </c>
      <c r="D766" s="215">
        <v>0</v>
      </c>
      <c r="E766" s="215">
        <v>0</v>
      </c>
      <c r="F766" s="279" t="e">
        <f t="shared" si="214"/>
        <v>#DIV/0!</v>
      </c>
      <c r="G766" s="279" t="e">
        <f t="shared" si="215"/>
        <v>#DIV/0!</v>
      </c>
    </row>
    <row r="767" spans="1:7" ht="15">
      <c r="A767" s="140">
        <v>313</v>
      </c>
      <c r="B767" s="259" t="s">
        <v>72</v>
      </c>
      <c r="C767" s="191">
        <f>SUM(C768:C769)</f>
        <v>10718.7</v>
      </c>
      <c r="D767" s="191">
        <f aca="true" t="shared" si="219" ref="D767:E767">SUM(D768:D769)</f>
        <v>21438</v>
      </c>
      <c r="E767" s="191">
        <f t="shared" si="219"/>
        <v>10718.7</v>
      </c>
      <c r="F767" s="279">
        <f t="shared" si="214"/>
        <v>100</v>
      </c>
      <c r="G767" s="279">
        <f t="shared" si="215"/>
        <v>49.99860061572908</v>
      </c>
    </row>
    <row r="768" spans="1:7" ht="15">
      <c r="A768" s="137">
        <v>31321</v>
      </c>
      <c r="B768" s="272" t="s">
        <v>289</v>
      </c>
      <c r="C768" s="19">
        <v>9659.28</v>
      </c>
      <c r="D768" s="19">
        <v>19319</v>
      </c>
      <c r="E768" s="215">
        <v>9659.28</v>
      </c>
      <c r="F768" s="279">
        <f t="shared" si="214"/>
        <v>100</v>
      </c>
      <c r="G768" s="279">
        <f t="shared" si="215"/>
        <v>49.99886122470107</v>
      </c>
    </row>
    <row r="769" spans="1:7" ht="15">
      <c r="A769" s="137">
        <v>31331</v>
      </c>
      <c r="B769" s="272" t="s">
        <v>234</v>
      </c>
      <c r="C769" s="19">
        <v>1059.42</v>
      </c>
      <c r="D769" s="19">
        <v>2119</v>
      </c>
      <c r="E769" s="215">
        <v>1059.42</v>
      </c>
      <c r="F769" s="279">
        <f t="shared" si="214"/>
        <v>100</v>
      </c>
      <c r="G769" s="279">
        <f t="shared" si="215"/>
        <v>49.99622463426145</v>
      </c>
    </row>
    <row r="770" spans="1:7" ht="15">
      <c r="A770" s="140">
        <v>321</v>
      </c>
      <c r="B770" s="259" t="s">
        <v>74</v>
      </c>
      <c r="C770" s="191">
        <f>SUM(C771)</f>
        <v>0</v>
      </c>
      <c r="D770" s="191">
        <f aca="true" t="shared" si="220" ref="D770:E770">SUM(D771)</f>
        <v>3000</v>
      </c>
      <c r="E770" s="191">
        <f t="shared" si="220"/>
        <v>1937</v>
      </c>
      <c r="F770" s="279" t="e">
        <f t="shared" si="214"/>
        <v>#DIV/0!</v>
      </c>
      <c r="G770" s="279">
        <f t="shared" si="215"/>
        <v>64.56666666666668</v>
      </c>
    </row>
    <row r="771" spans="1:7" ht="15">
      <c r="A771" s="137">
        <v>3211</v>
      </c>
      <c r="B771" s="272" t="s">
        <v>75</v>
      </c>
      <c r="C771" s="19">
        <v>0</v>
      </c>
      <c r="D771" s="19">
        <v>3000</v>
      </c>
      <c r="E771" s="215">
        <v>1937</v>
      </c>
      <c r="F771" s="279" t="e">
        <f t="shared" si="214"/>
        <v>#DIV/0!</v>
      </c>
      <c r="G771" s="279">
        <f t="shared" si="215"/>
        <v>64.56666666666668</v>
      </c>
    </row>
    <row r="772" spans="1:7" ht="15">
      <c r="A772" s="502" t="s">
        <v>406</v>
      </c>
      <c r="B772" s="503"/>
      <c r="C772" s="185">
        <f>SUM(C773)</f>
        <v>407593.13</v>
      </c>
      <c r="D772" s="185">
        <f aca="true" t="shared" si="221" ref="D772:E773">SUM(D773)</f>
        <v>1507800</v>
      </c>
      <c r="E772" s="185">
        <f t="shared" si="221"/>
        <v>466240</v>
      </c>
      <c r="F772" s="279">
        <f t="shared" si="214"/>
        <v>114.38858157398286</v>
      </c>
      <c r="G772" s="279">
        <f t="shared" si="215"/>
        <v>30.92187292744396</v>
      </c>
    </row>
    <row r="773" spans="1:7" ht="15">
      <c r="A773" s="145" t="s">
        <v>407</v>
      </c>
      <c r="B773" s="146"/>
      <c r="C773" s="178">
        <f>SUM(C774)</f>
        <v>407593.13</v>
      </c>
      <c r="D773" s="178">
        <f t="shared" si="221"/>
        <v>1507800</v>
      </c>
      <c r="E773" s="178">
        <f t="shared" si="221"/>
        <v>466240</v>
      </c>
      <c r="F773" s="279">
        <f t="shared" si="214"/>
        <v>114.38858157398286</v>
      </c>
      <c r="G773" s="279">
        <f t="shared" si="215"/>
        <v>30.92187292744396</v>
      </c>
    </row>
    <row r="774" spans="1:7" ht="15">
      <c r="A774" s="504" t="s">
        <v>355</v>
      </c>
      <c r="B774" s="505"/>
      <c r="C774" s="179">
        <f>SUM(C775+C790+C797+C801+C805)</f>
        <v>407593.13</v>
      </c>
      <c r="D774" s="179">
        <f aca="true" t="shared" si="222" ref="D774:E774">SUM(D775+D790+D797+D801+D805)</f>
        <v>1507800</v>
      </c>
      <c r="E774" s="179">
        <f t="shared" si="222"/>
        <v>466240</v>
      </c>
      <c r="F774" s="279">
        <f t="shared" si="214"/>
        <v>114.38858157398286</v>
      </c>
      <c r="G774" s="279">
        <f t="shared" si="215"/>
        <v>30.92187292744396</v>
      </c>
    </row>
    <row r="775" spans="1:7" ht="15">
      <c r="A775" s="510" t="s">
        <v>408</v>
      </c>
      <c r="B775" s="511"/>
      <c r="C775" s="180">
        <f>SUM(C776+C780+C783+C786)</f>
        <v>42553.6</v>
      </c>
      <c r="D775" s="180">
        <f aca="true" t="shared" si="223" ref="D775:E775">SUM(D776+D780+D783+D786)</f>
        <v>78500</v>
      </c>
      <c r="E775" s="180">
        <f t="shared" si="223"/>
        <v>50516</v>
      </c>
      <c r="F775" s="279">
        <f t="shared" si="214"/>
        <v>118.71146036998046</v>
      </c>
      <c r="G775" s="279">
        <f t="shared" si="215"/>
        <v>64.3515923566879</v>
      </c>
    </row>
    <row r="776" spans="1:7" ht="15">
      <c r="A776" s="134" t="s">
        <v>409</v>
      </c>
      <c r="B776" s="134"/>
      <c r="C776" s="177">
        <f>SUM(C777)</f>
        <v>22750</v>
      </c>
      <c r="D776" s="177">
        <f aca="true" t="shared" si="224" ref="D776:E776">SUM(D777)</f>
        <v>22000</v>
      </c>
      <c r="E776" s="177">
        <f t="shared" si="224"/>
        <v>20300</v>
      </c>
      <c r="F776" s="279">
        <f t="shared" si="214"/>
        <v>89.23076923076924</v>
      </c>
      <c r="G776" s="279">
        <f t="shared" si="215"/>
        <v>92.27272727272727</v>
      </c>
    </row>
    <row r="777" spans="1:7" ht="15">
      <c r="A777" s="139">
        <v>329</v>
      </c>
      <c r="B777" s="261" t="s">
        <v>92</v>
      </c>
      <c r="C777" s="191">
        <f>SUM(C778:C779)</f>
        <v>22750</v>
      </c>
      <c r="D777" s="191">
        <f aca="true" t="shared" si="225" ref="D777:E777">SUM(D778:D779)</f>
        <v>22000</v>
      </c>
      <c r="E777" s="191">
        <f t="shared" si="225"/>
        <v>20300</v>
      </c>
      <c r="F777" s="279">
        <f t="shared" si="214"/>
        <v>89.23076923076924</v>
      </c>
      <c r="G777" s="279">
        <f t="shared" si="215"/>
        <v>92.27272727272727</v>
      </c>
    </row>
    <row r="778" spans="1:7" ht="15">
      <c r="A778" s="280">
        <v>32911</v>
      </c>
      <c r="B778" s="290" t="s">
        <v>410</v>
      </c>
      <c r="C778" s="215">
        <v>2750</v>
      </c>
      <c r="D778" s="215">
        <v>22000</v>
      </c>
      <c r="E778" s="215">
        <v>300</v>
      </c>
      <c r="F778" s="279">
        <f t="shared" si="214"/>
        <v>10.909090909090908</v>
      </c>
      <c r="G778" s="279">
        <f t="shared" si="215"/>
        <v>1.3636363636363635</v>
      </c>
    </row>
    <row r="779" spans="1:7" ht="15">
      <c r="A779" s="271">
        <v>32941</v>
      </c>
      <c r="B779" s="260" t="s">
        <v>576</v>
      </c>
      <c r="C779" s="215">
        <v>20000</v>
      </c>
      <c r="D779" s="215">
        <v>0</v>
      </c>
      <c r="E779" s="215">
        <v>20000</v>
      </c>
      <c r="F779" s="279">
        <f t="shared" si="214"/>
        <v>100</v>
      </c>
      <c r="G779" s="279" t="e">
        <f t="shared" si="215"/>
        <v>#DIV/0!</v>
      </c>
    </row>
    <row r="780" spans="1:7" ht="15">
      <c r="A780" s="134" t="s">
        <v>411</v>
      </c>
      <c r="B780" s="262"/>
      <c r="C780" s="177">
        <f>SUM(C781)</f>
        <v>0</v>
      </c>
      <c r="D780" s="177">
        <f aca="true" t="shared" si="226" ref="D780:E781">SUM(D781)</f>
        <v>20000</v>
      </c>
      <c r="E780" s="177">
        <f t="shared" si="226"/>
        <v>0</v>
      </c>
      <c r="F780" s="279" t="e">
        <f t="shared" si="214"/>
        <v>#DIV/0!</v>
      </c>
      <c r="G780" s="279">
        <f t="shared" si="215"/>
        <v>0</v>
      </c>
    </row>
    <row r="781" spans="1:7" ht="15">
      <c r="A781" s="196">
        <v>385</v>
      </c>
      <c r="B781" s="261" t="s">
        <v>141</v>
      </c>
      <c r="C781" s="191">
        <f>SUM(C782)</f>
        <v>0</v>
      </c>
      <c r="D781" s="191">
        <f t="shared" si="226"/>
        <v>20000</v>
      </c>
      <c r="E781" s="191">
        <f t="shared" si="226"/>
        <v>0</v>
      </c>
      <c r="F781" s="279" t="e">
        <f t="shared" si="214"/>
        <v>#DIV/0!</v>
      </c>
      <c r="G781" s="279">
        <f t="shared" si="215"/>
        <v>0</v>
      </c>
    </row>
    <row r="782" spans="1:7" ht="15">
      <c r="A782" s="281">
        <v>38511</v>
      </c>
      <c r="B782" s="290" t="s">
        <v>412</v>
      </c>
      <c r="C782" s="215">
        <v>0</v>
      </c>
      <c r="D782" s="215">
        <v>20000</v>
      </c>
      <c r="E782" s="215">
        <v>0</v>
      </c>
      <c r="F782" s="279" t="e">
        <f t="shared" si="214"/>
        <v>#DIV/0!</v>
      </c>
      <c r="G782" s="279">
        <f t="shared" si="215"/>
        <v>0</v>
      </c>
    </row>
    <row r="783" spans="1:7" ht="15">
      <c r="A783" s="136" t="s">
        <v>413</v>
      </c>
      <c r="B783" s="262" t="s">
        <v>414</v>
      </c>
      <c r="C783" s="177">
        <f>SUM(C784)</f>
        <v>13803.96</v>
      </c>
      <c r="D783" s="177">
        <f aca="true" t="shared" si="227" ref="D783:E784">SUM(D784)</f>
        <v>21500</v>
      </c>
      <c r="E783" s="177">
        <f t="shared" si="227"/>
        <v>24273</v>
      </c>
      <c r="F783" s="279">
        <f t="shared" si="214"/>
        <v>175.84084567037286</v>
      </c>
      <c r="G783" s="279">
        <f t="shared" si="215"/>
        <v>112.89767441860465</v>
      </c>
    </row>
    <row r="784" spans="1:7" ht="15">
      <c r="A784" s="196">
        <v>329</v>
      </c>
      <c r="B784" s="261" t="s">
        <v>92</v>
      </c>
      <c r="C784" s="191">
        <f>SUM(C785)</f>
        <v>13803.96</v>
      </c>
      <c r="D784" s="191">
        <f t="shared" si="227"/>
        <v>21500</v>
      </c>
      <c r="E784" s="191">
        <f t="shared" si="227"/>
        <v>24273</v>
      </c>
      <c r="F784" s="279">
        <f t="shared" si="214"/>
        <v>175.84084567037286</v>
      </c>
      <c r="G784" s="279">
        <f t="shared" si="215"/>
        <v>112.89767441860465</v>
      </c>
    </row>
    <row r="785" spans="1:7" ht="15">
      <c r="A785" s="143">
        <v>3299904</v>
      </c>
      <c r="B785" s="290" t="s">
        <v>415</v>
      </c>
      <c r="C785" s="19">
        <v>13803.96</v>
      </c>
      <c r="D785" s="19">
        <v>21500</v>
      </c>
      <c r="E785" s="19">
        <v>24273</v>
      </c>
      <c r="F785" s="279">
        <f t="shared" si="214"/>
        <v>175.84084567037286</v>
      </c>
      <c r="G785" s="279">
        <f t="shared" si="215"/>
        <v>112.89767441860465</v>
      </c>
    </row>
    <row r="786" spans="1:7" ht="15">
      <c r="A786" s="136" t="s">
        <v>416</v>
      </c>
      <c r="B786" s="262"/>
      <c r="C786" s="177">
        <f>SUM(C787)</f>
        <v>5999.639999999999</v>
      </c>
      <c r="D786" s="177">
        <f aca="true" t="shared" si="228" ref="D786:E786">SUM(D787)</f>
        <v>15000</v>
      </c>
      <c r="E786" s="177">
        <f t="shared" si="228"/>
        <v>5943</v>
      </c>
      <c r="F786" s="279">
        <f t="shared" si="214"/>
        <v>99.0559433566014</v>
      </c>
      <c r="G786" s="279">
        <f t="shared" si="215"/>
        <v>39.62</v>
      </c>
    </row>
    <row r="787" spans="1:7" ht="15">
      <c r="A787" s="196">
        <v>381</v>
      </c>
      <c r="B787" s="261" t="s">
        <v>119</v>
      </c>
      <c r="C787" s="191">
        <f>SUM(C788:C789)</f>
        <v>5999.639999999999</v>
      </c>
      <c r="D787" s="191">
        <f aca="true" t="shared" si="229" ref="D787:E787">SUM(D788:D789)</f>
        <v>15000</v>
      </c>
      <c r="E787" s="191">
        <f t="shared" si="229"/>
        <v>5943</v>
      </c>
      <c r="F787" s="279">
        <f t="shared" si="214"/>
        <v>99.0559433566014</v>
      </c>
      <c r="G787" s="279">
        <f t="shared" si="215"/>
        <v>39.62</v>
      </c>
    </row>
    <row r="788" spans="1:7" ht="15">
      <c r="A788" s="281">
        <v>3811410</v>
      </c>
      <c r="B788" s="290" t="s">
        <v>417</v>
      </c>
      <c r="C788" s="215">
        <v>2430</v>
      </c>
      <c r="D788" s="215">
        <v>10000</v>
      </c>
      <c r="E788" s="215">
        <v>5243</v>
      </c>
      <c r="F788" s="279">
        <f aca="true" t="shared" si="230" ref="F788:F819">E788/C788*100</f>
        <v>215.76131687242798</v>
      </c>
      <c r="G788" s="279">
        <f aca="true" t="shared" si="231" ref="G788:G819">E788/D788*100</f>
        <v>52.43</v>
      </c>
    </row>
    <row r="789" spans="1:7" ht="15">
      <c r="A789" s="281">
        <v>3299900</v>
      </c>
      <c r="B789" s="290" t="s">
        <v>418</v>
      </c>
      <c r="C789" s="215">
        <v>3569.64</v>
      </c>
      <c r="D789" s="215">
        <v>5000</v>
      </c>
      <c r="E789" s="215">
        <v>700</v>
      </c>
      <c r="F789" s="279">
        <f t="shared" si="230"/>
        <v>19.609820598155554</v>
      </c>
      <c r="G789" s="279">
        <f t="shared" si="231"/>
        <v>14.000000000000002</v>
      </c>
    </row>
    <row r="790" spans="1:7" ht="15">
      <c r="A790" s="144" t="s">
        <v>419</v>
      </c>
      <c r="B790" s="263"/>
      <c r="C790" s="180">
        <f>SUM(C791+C794)</f>
        <v>22200</v>
      </c>
      <c r="D790" s="180">
        <f aca="true" t="shared" si="232" ref="D790:E790">SUM(D791+D794)</f>
        <v>31000</v>
      </c>
      <c r="E790" s="180">
        <f t="shared" si="232"/>
        <v>27000</v>
      </c>
      <c r="F790" s="279">
        <f t="shared" si="230"/>
        <v>121.62162162162163</v>
      </c>
      <c r="G790" s="279">
        <f t="shared" si="231"/>
        <v>87.09677419354838</v>
      </c>
    </row>
    <row r="791" spans="1:7" ht="15">
      <c r="A791" s="136" t="s">
        <v>420</v>
      </c>
      <c r="B791" s="262"/>
      <c r="C791" s="177">
        <f>SUM(C792)</f>
        <v>0</v>
      </c>
      <c r="D791" s="177">
        <f aca="true" t="shared" si="233" ref="D791:E792">SUM(D792)</f>
        <v>0</v>
      </c>
      <c r="E791" s="177">
        <f t="shared" si="233"/>
        <v>0</v>
      </c>
      <c r="F791" s="279" t="e">
        <f t="shared" si="230"/>
        <v>#DIV/0!</v>
      </c>
      <c r="G791" s="279" t="e">
        <f t="shared" si="231"/>
        <v>#DIV/0!</v>
      </c>
    </row>
    <row r="792" spans="1:7" ht="15">
      <c r="A792" s="196">
        <v>323</v>
      </c>
      <c r="B792" s="261" t="s">
        <v>83</v>
      </c>
      <c r="C792" s="191">
        <f>SUM(C793)</f>
        <v>0</v>
      </c>
      <c r="D792" s="191">
        <f t="shared" si="233"/>
        <v>0</v>
      </c>
      <c r="E792" s="191">
        <f t="shared" si="233"/>
        <v>0</v>
      </c>
      <c r="F792" s="279" t="e">
        <f t="shared" si="230"/>
        <v>#DIV/0!</v>
      </c>
      <c r="G792" s="279" t="e">
        <f t="shared" si="231"/>
        <v>#DIV/0!</v>
      </c>
    </row>
    <row r="793" spans="1:7" ht="15">
      <c r="A793" s="143">
        <v>3233</v>
      </c>
      <c r="B793" s="227" t="s">
        <v>421</v>
      </c>
      <c r="C793" s="19">
        <v>0</v>
      </c>
      <c r="D793" s="19">
        <v>0</v>
      </c>
      <c r="E793" s="19">
        <v>0</v>
      </c>
      <c r="F793" s="279" t="e">
        <f t="shared" si="230"/>
        <v>#DIV/0!</v>
      </c>
      <c r="G793" s="279" t="e">
        <f t="shared" si="231"/>
        <v>#DIV/0!</v>
      </c>
    </row>
    <row r="794" spans="1:7" ht="15">
      <c r="A794" s="136" t="s">
        <v>422</v>
      </c>
      <c r="B794" s="262"/>
      <c r="C794" s="177">
        <f>SUM(C795)</f>
        <v>22200</v>
      </c>
      <c r="D794" s="177">
        <f aca="true" t="shared" si="234" ref="D794:E795">SUM(D795)</f>
        <v>31000</v>
      </c>
      <c r="E794" s="177">
        <f t="shared" si="234"/>
        <v>27000</v>
      </c>
      <c r="F794" s="279">
        <f t="shared" si="230"/>
        <v>121.62162162162163</v>
      </c>
      <c r="G794" s="279">
        <f t="shared" si="231"/>
        <v>87.09677419354838</v>
      </c>
    </row>
    <row r="795" spans="1:7" ht="15">
      <c r="A795" s="196">
        <v>381</v>
      </c>
      <c r="B795" s="261" t="s">
        <v>119</v>
      </c>
      <c r="C795" s="191">
        <f>SUM(C796)</f>
        <v>22200</v>
      </c>
      <c r="D795" s="191">
        <f t="shared" si="234"/>
        <v>31000</v>
      </c>
      <c r="E795" s="191">
        <f t="shared" si="234"/>
        <v>27000</v>
      </c>
      <c r="F795" s="279">
        <f t="shared" si="230"/>
        <v>121.62162162162163</v>
      </c>
      <c r="G795" s="279">
        <f t="shared" si="231"/>
        <v>87.09677419354838</v>
      </c>
    </row>
    <row r="796" spans="1:7" ht="15">
      <c r="A796" s="281">
        <v>3811901</v>
      </c>
      <c r="B796" s="290" t="s">
        <v>423</v>
      </c>
      <c r="C796" s="215">
        <v>22200</v>
      </c>
      <c r="D796" s="215">
        <v>31000</v>
      </c>
      <c r="E796" s="215">
        <v>27000</v>
      </c>
      <c r="F796" s="279">
        <f t="shared" si="230"/>
        <v>121.62162162162163</v>
      </c>
      <c r="G796" s="279">
        <f t="shared" si="231"/>
        <v>87.09677419354838</v>
      </c>
    </row>
    <row r="797" spans="1:7" ht="15">
      <c r="A797" s="144" t="s">
        <v>424</v>
      </c>
      <c r="B797" s="263"/>
      <c r="C797" s="180">
        <f>SUM(C798)</f>
        <v>60524.86</v>
      </c>
      <c r="D797" s="180">
        <f aca="true" t="shared" si="235" ref="D797:E799">SUM(D798)</f>
        <v>4800</v>
      </c>
      <c r="E797" s="180">
        <f t="shared" si="235"/>
        <v>0</v>
      </c>
      <c r="F797" s="279">
        <f t="shared" si="230"/>
        <v>0</v>
      </c>
      <c r="G797" s="279">
        <f t="shared" si="231"/>
        <v>0</v>
      </c>
    </row>
    <row r="798" spans="1:7" ht="15">
      <c r="A798" s="136" t="s">
        <v>425</v>
      </c>
      <c r="B798" s="262"/>
      <c r="C798" s="177">
        <f>SUM(C799)</f>
        <v>60524.86</v>
      </c>
      <c r="D798" s="177">
        <f t="shared" si="235"/>
        <v>4800</v>
      </c>
      <c r="E798" s="177">
        <f t="shared" si="235"/>
        <v>0</v>
      </c>
      <c r="F798" s="279">
        <f t="shared" si="230"/>
        <v>0</v>
      </c>
      <c r="G798" s="279">
        <f t="shared" si="231"/>
        <v>0</v>
      </c>
    </row>
    <row r="799" spans="1:7" ht="15">
      <c r="A799" s="196">
        <v>329</v>
      </c>
      <c r="B799" s="261" t="s">
        <v>92</v>
      </c>
      <c r="C799" s="191">
        <f>SUM(C800)</f>
        <v>60524.86</v>
      </c>
      <c r="D799" s="191">
        <f t="shared" si="235"/>
        <v>4800</v>
      </c>
      <c r="E799" s="191">
        <f t="shared" si="235"/>
        <v>0</v>
      </c>
      <c r="F799" s="279">
        <f t="shared" si="230"/>
        <v>0</v>
      </c>
      <c r="G799" s="279">
        <f t="shared" si="231"/>
        <v>0</v>
      </c>
    </row>
    <row r="800" spans="1:7" ht="15">
      <c r="A800" s="281">
        <v>3299901</v>
      </c>
      <c r="B800" s="290" t="s">
        <v>426</v>
      </c>
      <c r="C800" s="215">
        <v>60524.86</v>
      </c>
      <c r="D800" s="215">
        <v>4800</v>
      </c>
      <c r="E800" s="215">
        <v>0</v>
      </c>
      <c r="F800" s="279">
        <f t="shared" si="230"/>
        <v>0</v>
      </c>
      <c r="G800" s="279">
        <f t="shared" si="231"/>
        <v>0</v>
      </c>
    </row>
    <row r="801" spans="1:7" ht="15">
      <c r="A801" s="144" t="s">
        <v>427</v>
      </c>
      <c r="B801" s="263"/>
      <c r="C801" s="180">
        <f>SUM(C802)</f>
        <v>0</v>
      </c>
      <c r="D801" s="180">
        <f aca="true" t="shared" si="236" ref="D801:E803">SUM(D802)</f>
        <v>5000</v>
      </c>
      <c r="E801" s="180">
        <f t="shared" si="236"/>
        <v>1500</v>
      </c>
      <c r="F801" s="279" t="e">
        <f t="shared" si="230"/>
        <v>#DIV/0!</v>
      </c>
      <c r="G801" s="279">
        <f t="shared" si="231"/>
        <v>30</v>
      </c>
    </row>
    <row r="802" spans="1:7" ht="15">
      <c r="A802" s="136" t="s">
        <v>428</v>
      </c>
      <c r="B802" s="262"/>
      <c r="C802" s="177">
        <f>SUM(C803)</f>
        <v>0</v>
      </c>
      <c r="D802" s="177">
        <f t="shared" si="236"/>
        <v>5000</v>
      </c>
      <c r="E802" s="177">
        <f t="shared" si="236"/>
        <v>1500</v>
      </c>
      <c r="F802" s="279" t="e">
        <f t="shared" si="230"/>
        <v>#DIV/0!</v>
      </c>
      <c r="G802" s="279">
        <f t="shared" si="231"/>
        <v>30</v>
      </c>
    </row>
    <row r="803" spans="1:7" ht="15">
      <c r="A803" s="196">
        <v>329</v>
      </c>
      <c r="B803" s="261" t="s">
        <v>92</v>
      </c>
      <c r="C803" s="191">
        <f>SUM(C804)</f>
        <v>0</v>
      </c>
      <c r="D803" s="191">
        <f t="shared" si="236"/>
        <v>5000</v>
      </c>
      <c r="E803" s="191">
        <f t="shared" si="236"/>
        <v>1500</v>
      </c>
      <c r="F803" s="279" t="e">
        <f t="shared" si="230"/>
        <v>#DIV/0!</v>
      </c>
      <c r="G803" s="279">
        <f t="shared" si="231"/>
        <v>30</v>
      </c>
    </row>
    <row r="804" spans="1:7" ht="15">
      <c r="A804" s="281">
        <v>3299915</v>
      </c>
      <c r="B804" s="290" t="s">
        <v>429</v>
      </c>
      <c r="C804" s="215">
        <v>0</v>
      </c>
      <c r="D804" s="215">
        <v>5000</v>
      </c>
      <c r="E804" s="215">
        <v>1500</v>
      </c>
      <c r="F804" s="279" t="e">
        <f t="shared" si="230"/>
        <v>#DIV/0!</v>
      </c>
      <c r="G804" s="279">
        <f t="shared" si="231"/>
        <v>30</v>
      </c>
    </row>
    <row r="805" spans="1:7" ht="15">
      <c r="A805" s="144" t="s">
        <v>430</v>
      </c>
      <c r="B805" s="263"/>
      <c r="C805" s="180">
        <f>SUM(C806+C817)</f>
        <v>282314.67000000004</v>
      </c>
      <c r="D805" s="180">
        <f aca="true" t="shared" si="237" ref="D805:E805">SUM(D806+D817)</f>
        <v>1388500</v>
      </c>
      <c r="E805" s="180">
        <f t="shared" si="237"/>
        <v>387224</v>
      </c>
      <c r="F805" s="279">
        <f t="shared" si="230"/>
        <v>137.16042457163132</v>
      </c>
      <c r="G805" s="279">
        <f t="shared" si="231"/>
        <v>27.887936622254234</v>
      </c>
    </row>
    <row r="806" spans="1:7" ht="15">
      <c r="A806" s="136" t="s">
        <v>431</v>
      </c>
      <c r="B806" s="262"/>
      <c r="C806" s="177">
        <f>SUM(C807+C812+C815)</f>
        <v>21374.059999999998</v>
      </c>
      <c r="D806" s="177">
        <f aca="true" t="shared" si="238" ref="D806:E806">SUM(D807+D812+D815)</f>
        <v>33500</v>
      </c>
      <c r="E806" s="177">
        <f t="shared" si="238"/>
        <v>33101</v>
      </c>
      <c r="F806" s="279">
        <f t="shared" si="230"/>
        <v>154.8652899823431</v>
      </c>
      <c r="G806" s="279">
        <f t="shared" si="231"/>
        <v>98.8089552238806</v>
      </c>
    </row>
    <row r="807" spans="1:7" ht="15">
      <c r="A807" s="196">
        <v>322</v>
      </c>
      <c r="B807" s="261" t="s">
        <v>78</v>
      </c>
      <c r="C807" s="191">
        <f>SUM(C808:C811)</f>
        <v>20115.35</v>
      </c>
      <c r="D807" s="191">
        <f aca="true" t="shared" si="239" ref="D807:E807">SUM(D808:D811)</f>
        <v>24000</v>
      </c>
      <c r="E807" s="191">
        <f t="shared" si="239"/>
        <v>22023</v>
      </c>
      <c r="F807" s="279">
        <f t="shared" si="230"/>
        <v>109.48355360458557</v>
      </c>
      <c r="G807" s="279">
        <f t="shared" si="231"/>
        <v>91.7625</v>
      </c>
    </row>
    <row r="808" spans="1:7" ht="15">
      <c r="A808" s="143">
        <v>3223102</v>
      </c>
      <c r="B808" s="227" t="s">
        <v>432</v>
      </c>
      <c r="C808" s="19">
        <v>7890.03</v>
      </c>
      <c r="D808" s="19">
        <v>16000</v>
      </c>
      <c r="E808" s="215">
        <v>8103</v>
      </c>
      <c r="F808" s="279">
        <f t="shared" si="230"/>
        <v>102.69922928049704</v>
      </c>
      <c r="G808" s="279">
        <f t="shared" si="231"/>
        <v>50.64375</v>
      </c>
    </row>
    <row r="809" spans="1:7" ht="15">
      <c r="A809" s="143">
        <v>3223302</v>
      </c>
      <c r="B809" s="227" t="s">
        <v>433</v>
      </c>
      <c r="C809" s="19">
        <v>11055.27</v>
      </c>
      <c r="D809" s="19">
        <v>4500</v>
      </c>
      <c r="E809" s="215">
        <v>3996</v>
      </c>
      <c r="F809" s="279">
        <f t="shared" si="230"/>
        <v>36.14565722953849</v>
      </c>
      <c r="G809" s="279">
        <f t="shared" si="231"/>
        <v>88.8</v>
      </c>
    </row>
    <row r="810" spans="1:9" ht="15">
      <c r="A810" s="143">
        <v>32248</v>
      </c>
      <c r="B810" s="227" t="s">
        <v>434</v>
      </c>
      <c r="C810" s="19">
        <v>1170.05</v>
      </c>
      <c r="D810" s="19">
        <v>1500</v>
      </c>
      <c r="E810" s="215">
        <v>9924</v>
      </c>
      <c r="F810" s="279">
        <f t="shared" si="230"/>
        <v>848.1688816717234</v>
      </c>
      <c r="G810" s="279">
        <f t="shared" si="231"/>
        <v>661.5999999999999</v>
      </c>
      <c r="H810" s="437"/>
      <c r="I810" s="437"/>
    </row>
    <row r="811" spans="1:7" ht="15">
      <c r="A811" s="143">
        <v>3225</v>
      </c>
      <c r="B811" s="227" t="s">
        <v>435</v>
      </c>
      <c r="C811" s="19">
        <v>0</v>
      </c>
      <c r="D811" s="19">
        <v>2000</v>
      </c>
      <c r="E811" s="215">
        <v>0</v>
      </c>
      <c r="F811" s="279" t="e">
        <f t="shared" si="230"/>
        <v>#DIV/0!</v>
      </c>
      <c r="G811" s="279">
        <f t="shared" si="231"/>
        <v>0</v>
      </c>
    </row>
    <row r="812" spans="1:9" ht="15">
      <c r="A812" s="196">
        <v>323</v>
      </c>
      <c r="B812" s="261" t="s">
        <v>83</v>
      </c>
      <c r="C812" s="191">
        <f>SUM(C813:C814)</f>
        <v>1258.71</v>
      </c>
      <c r="D812" s="191">
        <f aca="true" t="shared" si="240" ref="D812:E812">SUM(D813:D814)</f>
        <v>3500</v>
      </c>
      <c r="E812" s="191">
        <f t="shared" si="240"/>
        <v>11078</v>
      </c>
      <c r="F812" s="279">
        <f t="shared" si="230"/>
        <v>880.1074115562759</v>
      </c>
      <c r="G812" s="279">
        <f t="shared" si="231"/>
        <v>316.5142857142857</v>
      </c>
      <c r="H812" s="437"/>
      <c r="I812" s="437"/>
    </row>
    <row r="813" spans="1:9" ht="15">
      <c r="A813" s="143">
        <v>3234101</v>
      </c>
      <c r="B813" s="227" t="s">
        <v>436</v>
      </c>
      <c r="C813" s="19">
        <v>759.71</v>
      </c>
      <c r="D813" s="19">
        <v>1500</v>
      </c>
      <c r="E813" s="215">
        <v>5993</v>
      </c>
      <c r="F813" s="279">
        <f t="shared" si="230"/>
        <v>788.8536415211066</v>
      </c>
      <c r="G813" s="279">
        <f t="shared" si="231"/>
        <v>399.53333333333336</v>
      </c>
      <c r="H813" s="437"/>
      <c r="I813" s="437"/>
    </row>
    <row r="814" spans="1:9" ht="15">
      <c r="A814" s="143">
        <v>3232100</v>
      </c>
      <c r="B814" s="227" t="s">
        <v>437</v>
      </c>
      <c r="C814" s="19">
        <v>499</v>
      </c>
      <c r="D814" s="19">
        <v>2000</v>
      </c>
      <c r="E814" s="215">
        <v>5085</v>
      </c>
      <c r="F814" s="279">
        <f t="shared" si="230"/>
        <v>1019.0380761523047</v>
      </c>
      <c r="G814" s="279">
        <f t="shared" si="231"/>
        <v>254.25</v>
      </c>
      <c r="H814" s="437"/>
      <c r="I814" s="437"/>
    </row>
    <row r="815" spans="1:7" ht="15">
      <c r="A815" s="196">
        <v>329</v>
      </c>
      <c r="B815" s="261" t="s">
        <v>92</v>
      </c>
      <c r="C815" s="191">
        <f>SUM(C816)</f>
        <v>0</v>
      </c>
      <c r="D815" s="191">
        <f aca="true" t="shared" si="241" ref="D815:E815">SUM(D816)</f>
        <v>6000</v>
      </c>
      <c r="E815" s="191">
        <f t="shared" si="241"/>
        <v>0</v>
      </c>
      <c r="F815" s="279" t="e">
        <f t="shared" si="230"/>
        <v>#DIV/0!</v>
      </c>
      <c r="G815" s="279">
        <f t="shared" si="231"/>
        <v>0</v>
      </c>
    </row>
    <row r="816" spans="1:7" ht="15">
      <c r="A816" s="206">
        <v>3299900</v>
      </c>
      <c r="B816" s="290" t="s">
        <v>520</v>
      </c>
      <c r="C816" s="19">
        <v>0</v>
      </c>
      <c r="D816" s="19">
        <v>6000</v>
      </c>
      <c r="E816" s="215">
        <v>0</v>
      </c>
      <c r="F816" s="279" t="e">
        <f t="shared" si="230"/>
        <v>#DIV/0!</v>
      </c>
      <c r="G816" s="279">
        <f t="shared" si="231"/>
        <v>0</v>
      </c>
    </row>
    <row r="817" spans="1:7" ht="15">
      <c r="A817" s="134" t="s">
        <v>438</v>
      </c>
      <c r="B817" s="262"/>
      <c r="C817" s="177">
        <f>SUM(C818+C825+C828)</f>
        <v>260940.61000000002</v>
      </c>
      <c r="D817" s="177">
        <f>SUM(D818+D825+D828)</f>
        <v>1355000</v>
      </c>
      <c r="E817" s="177">
        <f>SUM(E818+E825+E828)</f>
        <v>354123</v>
      </c>
      <c r="F817" s="279">
        <f t="shared" si="230"/>
        <v>135.71019091279047</v>
      </c>
      <c r="G817" s="279">
        <f t="shared" si="231"/>
        <v>26.134538745387452</v>
      </c>
    </row>
    <row r="818" spans="1:7" ht="15">
      <c r="A818" s="196">
        <v>421</v>
      </c>
      <c r="B818" s="261" t="s">
        <v>148</v>
      </c>
      <c r="C818" s="191">
        <f aca="true" t="shared" si="242" ref="C818:D818">SUM(C819:C824)</f>
        <v>236220.63</v>
      </c>
      <c r="D818" s="191">
        <f t="shared" si="242"/>
        <v>1355000</v>
      </c>
      <c r="E818" s="191">
        <f>SUM(E819:E824)</f>
        <v>354123</v>
      </c>
      <c r="F818" s="279">
        <f t="shared" si="230"/>
        <v>149.91197000871603</v>
      </c>
      <c r="G818" s="279">
        <f t="shared" si="231"/>
        <v>26.134538745387452</v>
      </c>
    </row>
    <row r="819" spans="1:7" ht="15">
      <c r="A819" s="281">
        <v>4214901</v>
      </c>
      <c r="B819" s="290" t="s">
        <v>603</v>
      </c>
      <c r="C819" s="215">
        <v>2900</v>
      </c>
      <c r="D819" s="215">
        <v>350000</v>
      </c>
      <c r="E819" s="215">
        <v>151028</v>
      </c>
      <c r="F819" s="279">
        <f t="shared" si="230"/>
        <v>5207.862068965517</v>
      </c>
      <c r="G819" s="279">
        <f t="shared" si="231"/>
        <v>43.15085714285714</v>
      </c>
    </row>
    <row r="820" spans="1:7" ht="15">
      <c r="A820" s="281">
        <v>4214902</v>
      </c>
      <c r="B820" s="290" t="s">
        <v>151</v>
      </c>
      <c r="C820" s="215">
        <v>0</v>
      </c>
      <c r="D820" s="215">
        <v>300000</v>
      </c>
      <c r="E820" s="215">
        <v>0</v>
      </c>
      <c r="F820" s="279" t="e">
        <f aca="true" t="shared" si="243" ref="F820:F829">E820/C820*100</f>
        <v>#DIV/0!</v>
      </c>
      <c r="G820" s="279">
        <f aca="true" t="shared" si="244" ref="G820:G829">E820/D820*100</f>
        <v>0</v>
      </c>
    </row>
    <row r="821" spans="1:7" ht="15">
      <c r="A821" s="281">
        <v>4214904</v>
      </c>
      <c r="B821" s="290" t="s">
        <v>760</v>
      </c>
      <c r="C821" s="215">
        <v>0</v>
      </c>
      <c r="D821" s="215">
        <v>0</v>
      </c>
      <c r="E821" s="215">
        <v>25602</v>
      </c>
      <c r="F821" s="279" t="e">
        <f t="shared" si="243"/>
        <v>#DIV/0!</v>
      </c>
      <c r="G821" s="279" t="e">
        <f t="shared" si="244"/>
        <v>#DIV/0!</v>
      </c>
    </row>
    <row r="822" spans="1:7" ht="15">
      <c r="A822" s="281">
        <v>4214908</v>
      </c>
      <c r="B822" s="290" t="s">
        <v>152</v>
      </c>
      <c r="C822" s="215">
        <v>233320.63</v>
      </c>
      <c r="D822" s="215">
        <v>700000</v>
      </c>
      <c r="E822" s="215">
        <v>3750</v>
      </c>
      <c r="F822" s="279">
        <f t="shared" si="243"/>
        <v>1.6072303593557071</v>
      </c>
      <c r="G822" s="279">
        <f t="shared" si="244"/>
        <v>0.5357142857142857</v>
      </c>
    </row>
    <row r="823" spans="1:7" ht="15">
      <c r="A823" s="281">
        <v>4214909</v>
      </c>
      <c r="B823" s="290" t="s">
        <v>616</v>
      </c>
      <c r="C823" s="215">
        <v>0</v>
      </c>
      <c r="D823" s="215">
        <v>5000</v>
      </c>
      <c r="E823" s="215">
        <v>200</v>
      </c>
      <c r="F823" s="279" t="e">
        <f t="shared" si="243"/>
        <v>#DIV/0!</v>
      </c>
      <c r="G823" s="279">
        <f t="shared" si="244"/>
        <v>4</v>
      </c>
    </row>
    <row r="824" spans="1:7" ht="15">
      <c r="A824" s="281">
        <v>4214913</v>
      </c>
      <c r="B824" s="290" t="s">
        <v>736</v>
      </c>
      <c r="C824" s="215">
        <v>0</v>
      </c>
      <c r="D824" s="215">
        <v>0</v>
      </c>
      <c r="E824" s="215">
        <v>173543</v>
      </c>
      <c r="F824" s="279" t="e">
        <f t="shared" si="243"/>
        <v>#DIV/0!</v>
      </c>
      <c r="G824" s="279" t="e">
        <f t="shared" si="244"/>
        <v>#DIV/0!</v>
      </c>
    </row>
    <row r="825" spans="1:7" ht="15">
      <c r="A825" s="196">
        <v>422</v>
      </c>
      <c r="B825" s="261" t="s">
        <v>500</v>
      </c>
      <c r="C825" s="191">
        <f>SUM(C826:C828)</f>
        <v>24719.98</v>
      </c>
      <c r="D825" s="191">
        <f aca="true" t="shared" si="245" ref="D825">SUM(D826:D828)</f>
        <v>0</v>
      </c>
      <c r="E825" s="191">
        <f aca="true" t="shared" si="246" ref="E825">SUM(E826:E828)</f>
        <v>0</v>
      </c>
      <c r="F825" s="279">
        <f t="shared" si="243"/>
        <v>0</v>
      </c>
      <c r="G825" s="279" t="e">
        <f t="shared" si="244"/>
        <v>#DIV/0!</v>
      </c>
    </row>
    <row r="826" spans="1:7" ht="15">
      <c r="A826" s="281">
        <v>42273</v>
      </c>
      <c r="B826" s="290" t="s">
        <v>400</v>
      </c>
      <c r="C826" s="215">
        <v>24719.98</v>
      </c>
      <c r="D826" s="215">
        <v>0</v>
      </c>
      <c r="E826" s="215">
        <v>0</v>
      </c>
      <c r="F826" s="279">
        <f t="shared" si="243"/>
        <v>0</v>
      </c>
      <c r="G826" s="279" t="e">
        <f t="shared" si="244"/>
        <v>#DIV/0!</v>
      </c>
    </row>
    <row r="827" spans="1:7" ht="15">
      <c r="A827" s="281">
        <v>42231</v>
      </c>
      <c r="B827" s="290" t="s">
        <v>577</v>
      </c>
      <c r="C827" s="215">
        <v>0</v>
      </c>
      <c r="D827" s="215">
        <v>0</v>
      </c>
      <c r="E827" s="215">
        <v>0</v>
      </c>
      <c r="F827" s="279" t="e">
        <f t="shared" si="243"/>
        <v>#DIV/0!</v>
      </c>
      <c r="G827" s="279" t="e">
        <f t="shared" si="244"/>
        <v>#DIV/0!</v>
      </c>
    </row>
    <row r="828" spans="1:7" ht="15">
      <c r="A828" s="282">
        <v>451</v>
      </c>
      <c r="B828" s="291" t="s">
        <v>439</v>
      </c>
      <c r="C828" s="213">
        <f>SUM(C829)</f>
        <v>0</v>
      </c>
      <c r="D828" s="213">
        <f aca="true" t="shared" si="247" ref="D828:E828">SUM(D829)</f>
        <v>0</v>
      </c>
      <c r="E828" s="213">
        <f t="shared" si="247"/>
        <v>0</v>
      </c>
      <c r="F828" s="279" t="e">
        <f t="shared" si="243"/>
        <v>#DIV/0!</v>
      </c>
      <c r="G828" s="279" t="e">
        <f t="shared" si="244"/>
        <v>#DIV/0!</v>
      </c>
    </row>
    <row r="829" spans="1:7" ht="15">
      <c r="A829" s="283" t="s">
        <v>440</v>
      </c>
      <c r="B829" s="290" t="s">
        <v>441</v>
      </c>
      <c r="C829" s="284">
        <v>0</v>
      </c>
      <c r="D829" s="215">
        <v>0</v>
      </c>
      <c r="E829" s="284">
        <v>0</v>
      </c>
      <c r="F829" s="279" t="e">
        <f t="shared" si="243"/>
        <v>#DIV/0!</v>
      </c>
      <c r="G829" s="279" t="e">
        <f t="shared" si="244"/>
        <v>#DIV/0!</v>
      </c>
    </row>
    <row r="830" spans="1:7" ht="15">
      <c r="A830" s="501" t="s">
        <v>442</v>
      </c>
      <c r="B830" s="501"/>
      <c r="C830" s="501"/>
      <c r="D830" s="501"/>
      <c r="E830" s="501"/>
      <c r="F830" s="501"/>
      <c r="G830" s="501"/>
    </row>
    <row r="831" spans="1:7" ht="15">
      <c r="A831" s="506" t="s">
        <v>762</v>
      </c>
      <c r="B831" s="506"/>
      <c r="C831" s="506"/>
      <c r="D831" s="506"/>
      <c r="E831" s="506"/>
      <c r="F831" s="506"/>
      <c r="G831" s="506"/>
    </row>
    <row r="832" spans="1:7" ht="15">
      <c r="A832" s="462" t="s">
        <v>525</v>
      </c>
      <c r="B832" s="463"/>
      <c r="C832" s="463"/>
      <c r="D832" s="463"/>
      <c r="E832" s="463"/>
      <c r="F832" s="464"/>
      <c r="G832" s="464"/>
    </row>
    <row r="833" spans="1:7" ht="15">
      <c r="A833" s="462"/>
      <c r="B833" s="463"/>
      <c r="C833" s="463"/>
      <c r="D833" s="463"/>
      <c r="E833" s="463"/>
      <c r="F833" s="464"/>
      <c r="G833" s="464"/>
    </row>
    <row r="834" spans="1:7" ht="15">
      <c r="A834" s="462"/>
      <c r="B834" s="463"/>
      <c r="C834" s="465"/>
      <c r="D834" s="463"/>
      <c r="E834" s="463"/>
      <c r="F834" s="464"/>
      <c r="G834" s="464"/>
    </row>
    <row r="835" spans="1:7" ht="15">
      <c r="A835" s="507"/>
      <c r="B835" s="507"/>
      <c r="C835" s="465"/>
      <c r="D835" s="463"/>
      <c r="E835" s="463"/>
      <c r="F835" s="464"/>
      <c r="G835" s="464"/>
    </row>
    <row r="836" spans="1:7" ht="15" customHeight="1">
      <c r="A836" s="466" t="s">
        <v>763</v>
      </c>
      <c r="B836" s="466"/>
      <c r="C836" s="467">
        <v>41301.49</v>
      </c>
      <c r="D836" s="463"/>
      <c r="E836" s="463"/>
      <c r="F836" s="464"/>
      <c r="G836" s="464"/>
    </row>
    <row r="837" spans="1:7" ht="15">
      <c r="A837" s="462"/>
      <c r="B837" s="468" t="s">
        <v>443</v>
      </c>
      <c r="C837" s="465">
        <f>SUM(C834:C836)</f>
        <v>41301.49</v>
      </c>
      <c r="D837" s="463"/>
      <c r="E837" s="463"/>
      <c r="F837" s="464"/>
      <c r="G837" s="464"/>
    </row>
    <row r="838" spans="1:7" ht="27.75" customHeight="1">
      <c r="A838" s="462"/>
      <c r="B838" s="463"/>
      <c r="C838" s="465"/>
      <c r="D838" s="463"/>
      <c r="E838" s="463"/>
      <c r="F838" s="464"/>
      <c r="G838" s="464"/>
    </row>
    <row r="839" spans="1:7" ht="15">
      <c r="A839" s="462" t="s">
        <v>444</v>
      </c>
      <c r="B839" s="463"/>
      <c r="C839" s="465"/>
      <c r="D839" s="463"/>
      <c r="E839" s="463"/>
      <c r="F839" s="464"/>
      <c r="G839" s="464"/>
    </row>
    <row r="840" spans="1:7" ht="15">
      <c r="A840" s="264" t="s">
        <v>767</v>
      </c>
      <c r="B840" s="6"/>
      <c r="C840" s="465">
        <v>3485.29</v>
      </c>
      <c r="D840" s="463"/>
      <c r="E840" s="463"/>
      <c r="F840" s="464"/>
      <c r="G840" s="464"/>
    </row>
    <row r="841" spans="1:7" ht="15">
      <c r="A841" s="469" t="s">
        <v>595</v>
      </c>
      <c r="B841" s="470"/>
      <c r="C841" s="471">
        <v>65495.98</v>
      </c>
      <c r="D841" s="463"/>
      <c r="E841" s="463"/>
      <c r="F841" s="464"/>
      <c r="G841" s="464"/>
    </row>
    <row r="842" spans="1:7" ht="15" customHeight="1">
      <c r="A842" s="466" t="s">
        <v>764</v>
      </c>
      <c r="B842" s="466"/>
      <c r="C842" s="467">
        <v>3433.08</v>
      </c>
      <c r="D842" s="463"/>
      <c r="E842" s="463"/>
      <c r="F842" s="464"/>
      <c r="G842" s="464"/>
    </row>
    <row r="843" spans="1:7" ht="31.5" customHeight="1">
      <c r="A843" s="462"/>
      <c r="B843" s="468" t="s">
        <v>443</v>
      </c>
      <c r="C843" s="465">
        <f>SUM(C840:C842)</f>
        <v>72414.35</v>
      </c>
      <c r="D843" s="463"/>
      <c r="E843" s="463"/>
      <c r="F843" s="464"/>
      <c r="G843" s="464"/>
    </row>
    <row r="844" spans="1:7" ht="15">
      <c r="A844" s="462"/>
      <c r="B844" s="468"/>
      <c r="C844" s="465"/>
      <c r="D844" s="463"/>
      <c r="E844" s="463"/>
      <c r="F844" s="464"/>
      <c r="G844" s="464"/>
    </row>
    <row r="845" spans="1:7" ht="15">
      <c r="A845" s="509" t="s">
        <v>445</v>
      </c>
      <c r="B845" s="509"/>
      <c r="C845" s="509"/>
      <c r="D845" s="509"/>
      <c r="E845" s="509"/>
      <c r="F845" s="509"/>
      <c r="G845" s="509"/>
    </row>
    <row r="846" spans="1:7" ht="15">
      <c r="A846" s="462" t="s">
        <v>766</v>
      </c>
      <c r="B846" s="463"/>
      <c r="C846" s="465"/>
      <c r="D846" s="463"/>
      <c r="E846" s="463"/>
      <c r="F846" s="425"/>
      <c r="G846" s="425"/>
    </row>
    <row r="847" spans="1:7" ht="15">
      <c r="A847" s="462" t="s">
        <v>446</v>
      </c>
      <c r="B847" s="463"/>
      <c r="C847" s="465">
        <v>207.47</v>
      </c>
      <c r="D847" s="463"/>
      <c r="E847" s="463"/>
      <c r="F847" s="425"/>
      <c r="G847" s="425"/>
    </row>
    <row r="848" spans="1:7" ht="15">
      <c r="A848" s="462" t="s">
        <v>447</v>
      </c>
      <c r="B848" s="463"/>
      <c r="C848" s="465">
        <v>13.34</v>
      </c>
      <c r="D848" s="463"/>
      <c r="E848" s="463"/>
      <c r="F848" s="425"/>
      <c r="G848" s="425"/>
    </row>
    <row r="849" spans="1:7" ht="15">
      <c r="A849" s="462" t="s">
        <v>625</v>
      </c>
      <c r="B849" s="463"/>
      <c r="C849" s="465">
        <v>105.3</v>
      </c>
      <c r="D849" s="463"/>
      <c r="E849" s="463"/>
      <c r="F849" s="425"/>
      <c r="G849" s="425"/>
    </row>
    <row r="850" spans="1:7" ht="15">
      <c r="A850" s="462" t="s">
        <v>626</v>
      </c>
      <c r="B850" s="463"/>
      <c r="C850" s="465">
        <v>51.91</v>
      </c>
      <c r="D850" s="463"/>
      <c r="E850" s="463"/>
      <c r="F850" s="425"/>
      <c r="G850" s="425"/>
    </row>
    <row r="851" spans="1:7" ht="15">
      <c r="A851" s="462" t="s">
        <v>448</v>
      </c>
      <c r="B851" s="463"/>
      <c r="C851" s="465">
        <v>5818.34</v>
      </c>
      <c r="D851" s="463"/>
      <c r="E851" s="463"/>
      <c r="F851" s="425"/>
      <c r="G851" s="425"/>
    </row>
    <row r="852" spans="1:7" ht="15">
      <c r="A852" s="462" t="s">
        <v>449</v>
      </c>
      <c r="B852" s="463"/>
      <c r="C852" s="465">
        <v>70782.76</v>
      </c>
      <c r="D852" s="463"/>
      <c r="E852" s="463"/>
      <c r="F852" s="425"/>
      <c r="G852" s="425"/>
    </row>
    <row r="853" spans="1:7" ht="15">
      <c r="A853" s="462" t="s">
        <v>450</v>
      </c>
      <c r="B853" s="463"/>
      <c r="C853" s="465">
        <v>6064.41</v>
      </c>
      <c r="D853" s="463"/>
      <c r="E853" s="463"/>
      <c r="F853" s="425"/>
      <c r="G853" s="425"/>
    </row>
    <row r="854" spans="1:7" ht="15">
      <c r="A854" s="462" t="s">
        <v>451</v>
      </c>
      <c r="B854" s="463"/>
      <c r="C854" s="465">
        <v>35.12</v>
      </c>
      <c r="D854" s="463"/>
      <c r="E854" s="463"/>
      <c r="F854" s="425"/>
      <c r="G854" s="425"/>
    </row>
    <row r="855" spans="1:7" ht="15">
      <c r="A855" s="462" t="s">
        <v>452</v>
      </c>
      <c r="B855" s="463"/>
      <c r="C855" s="465">
        <v>4510.92</v>
      </c>
      <c r="D855" s="463"/>
      <c r="E855" s="463"/>
      <c r="F855" s="425"/>
      <c r="G855" s="425"/>
    </row>
    <row r="856" spans="1:7" ht="15">
      <c r="A856" s="462" t="s">
        <v>453</v>
      </c>
      <c r="B856" s="463"/>
      <c r="C856" s="465">
        <v>29135.08</v>
      </c>
      <c r="D856" s="463"/>
      <c r="E856" s="463"/>
      <c r="F856" s="425"/>
      <c r="G856" s="425"/>
    </row>
    <row r="857" spans="1:7" ht="15">
      <c r="A857" s="462" t="s">
        <v>526</v>
      </c>
      <c r="B857" s="463"/>
      <c r="C857" s="465">
        <v>1020</v>
      </c>
      <c r="D857" s="463"/>
      <c r="E857" s="463"/>
      <c r="F857" s="425"/>
      <c r="G857" s="425"/>
    </row>
    <row r="858" spans="1:7" ht="15">
      <c r="A858" s="462" t="s">
        <v>765</v>
      </c>
      <c r="B858" s="463"/>
      <c r="C858" s="465">
        <v>29377.56</v>
      </c>
      <c r="D858" s="463"/>
      <c r="E858" s="463"/>
      <c r="F858" s="425"/>
      <c r="G858" s="425"/>
    </row>
    <row r="859" spans="1:7" ht="15">
      <c r="A859" s="462" t="s">
        <v>454</v>
      </c>
      <c r="B859" s="463"/>
      <c r="C859" s="465">
        <v>42910.17</v>
      </c>
      <c r="D859" s="463"/>
      <c r="E859" s="463"/>
      <c r="F859" s="425"/>
      <c r="G859" s="425"/>
    </row>
    <row r="860" spans="1:7" ht="15">
      <c r="A860" s="462" t="s">
        <v>455</v>
      </c>
      <c r="B860" s="463"/>
      <c r="C860" s="465">
        <v>7704.6</v>
      </c>
      <c r="D860" s="463"/>
      <c r="E860" s="463"/>
      <c r="F860" s="425"/>
      <c r="G860" s="425"/>
    </row>
    <row r="861" spans="1:7" ht="15">
      <c r="A861" s="462" t="s">
        <v>456</v>
      </c>
      <c r="B861" s="463"/>
      <c r="C861" s="465">
        <v>1469.6</v>
      </c>
      <c r="D861" s="463"/>
      <c r="E861" s="463"/>
      <c r="F861" s="425"/>
      <c r="G861" s="425"/>
    </row>
    <row r="862" spans="1:7" ht="15">
      <c r="A862" s="462" t="s">
        <v>457</v>
      </c>
      <c r="B862" s="463"/>
      <c r="C862" s="465">
        <v>27708.13</v>
      </c>
      <c r="D862" s="463"/>
      <c r="E862" s="463"/>
      <c r="F862" s="425"/>
      <c r="G862" s="425"/>
    </row>
    <row r="863" spans="1:7" ht="15">
      <c r="A863" s="462" t="s">
        <v>458</v>
      </c>
      <c r="B863" s="463"/>
      <c r="C863" s="465">
        <v>1791.04</v>
      </c>
      <c r="D863" s="463"/>
      <c r="E863" s="463"/>
      <c r="F863" s="425"/>
      <c r="G863" s="425"/>
    </row>
    <row r="864" spans="1:7" ht="15">
      <c r="A864" s="462" t="s">
        <v>459</v>
      </c>
      <c r="B864" s="463"/>
      <c r="C864" s="465">
        <v>330169.68</v>
      </c>
      <c r="D864" s="463"/>
      <c r="E864" s="463"/>
      <c r="F864" s="425"/>
      <c r="G864" s="425"/>
    </row>
    <row r="865" spans="1:7" ht="15">
      <c r="A865" s="462" t="s">
        <v>460</v>
      </c>
      <c r="B865" s="463"/>
      <c r="C865" s="465">
        <v>3600</v>
      </c>
      <c r="D865" s="463"/>
      <c r="E865" s="463"/>
      <c r="F865" s="425"/>
      <c r="G865" s="425"/>
    </row>
    <row r="866" spans="1:7" ht="15">
      <c r="A866" s="472" t="s">
        <v>461</v>
      </c>
      <c r="B866" s="473"/>
      <c r="C866" s="467">
        <v>165633.69</v>
      </c>
      <c r="D866" s="463"/>
      <c r="E866" s="463"/>
      <c r="F866" s="425"/>
      <c r="G866" s="425"/>
    </row>
    <row r="867" spans="1:7" ht="15">
      <c r="A867" s="462"/>
      <c r="B867" s="468" t="s">
        <v>443</v>
      </c>
      <c r="C867" s="465">
        <f>SUM(C847:C866)</f>
        <v>728109.1200000001</v>
      </c>
      <c r="D867" s="463"/>
      <c r="E867" s="463"/>
      <c r="F867" s="425"/>
      <c r="G867" s="425"/>
    </row>
    <row r="868" spans="1:7" ht="15">
      <c r="A868" s="424"/>
      <c r="B868" s="265"/>
      <c r="C868" s="265"/>
      <c r="D868" s="265"/>
      <c r="E868" s="265"/>
      <c r="F868" s="425"/>
      <c r="G868" s="425"/>
    </row>
    <row r="869" spans="1:7" ht="15">
      <c r="A869" s="509" t="s">
        <v>462</v>
      </c>
      <c r="B869" s="509"/>
      <c r="C869" s="509"/>
      <c r="D869" s="509"/>
      <c r="E869" s="509"/>
      <c r="F869" s="509"/>
      <c r="G869" s="509"/>
    </row>
    <row r="870" spans="1:7" ht="15">
      <c r="A870" s="424" t="s">
        <v>761</v>
      </c>
      <c r="B870" s="265"/>
      <c r="C870" s="265"/>
      <c r="D870" s="265"/>
      <c r="E870" s="265"/>
      <c r="F870" s="425"/>
      <c r="G870" s="425"/>
    </row>
    <row r="871" spans="1:7" ht="15">
      <c r="A871" s="508" t="s">
        <v>463</v>
      </c>
      <c r="B871" s="508"/>
      <c r="C871" s="508"/>
      <c r="D871" s="508"/>
      <c r="E871" s="508"/>
      <c r="F871" s="508"/>
      <c r="G871" s="508"/>
    </row>
    <row r="872" spans="1:7" ht="15">
      <c r="A872" s="264" t="s">
        <v>703</v>
      </c>
      <c r="B872" s="6"/>
      <c r="C872" s="6"/>
      <c r="D872" s="6"/>
      <c r="E872" s="6"/>
      <c r="F872" s="351"/>
      <c r="G872" s="351"/>
    </row>
    <row r="873" spans="1:7" ht="15">
      <c r="A873" s="498" t="s">
        <v>464</v>
      </c>
      <c r="B873" s="498"/>
      <c r="C873" s="498"/>
      <c r="D873" s="498"/>
      <c r="E873" s="498"/>
      <c r="F873" s="498"/>
      <c r="G873" s="498"/>
    </row>
    <row r="874" spans="1:7" ht="15">
      <c r="A874" s="6" t="s">
        <v>704</v>
      </c>
      <c r="B874" s="6"/>
      <c r="C874" s="6"/>
      <c r="D874" s="6"/>
      <c r="E874" s="6"/>
      <c r="F874" s="351"/>
      <c r="G874" s="351"/>
    </row>
    <row r="875" spans="1:7" ht="15">
      <c r="A875" s="6" t="s">
        <v>527</v>
      </c>
      <c r="B875" s="6"/>
      <c r="C875" s="6"/>
      <c r="D875" s="6"/>
      <c r="E875" s="6"/>
      <c r="F875" s="351"/>
      <c r="G875" s="351"/>
    </row>
    <row r="876" spans="1:7" ht="15">
      <c r="A876" s="6"/>
      <c r="B876" s="6"/>
      <c r="C876" s="6"/>
      <c r="D876" s="6"/>
      <c r="E876" s="6"/>
      <c r="F876" s="351"/>
      <c r="G876" s="351"/>
    </row>
    <row r="877" spans="1:7" ht="15">
      <c r="A877" s="498" t="s">
        <v>465</v>
      </c>
      <c r="B877" s="498"/>
      <c r="C877" s="498"/>
      <c r="D877" s="498"/>
      <c r="E877" s="498"/>
      <c r="F877" s="498"/>
      <c r="G877" s="498"/>
    </row>
    <row r="878" spans="1:7" ht="15">
      <c r="A878" s="6"/>
      <c r="B878" s="6"/>
      <c r="C878" s="6"/>
      <c r="D878" s="6"/>
      <c r="E878" s="6"/>
      <c r="F878" s="351"/>
      <c r="G878" s="351"/>
    </row>
    <row r="879" spans="1:7" ht="15">
      <c r="A879" s="6" t="s">
        <v>768</v>
      </c>
      <c r="B879" s="6"/>
      <c r="C879" s="6"/>
      <c r="D879" s="6"/>
      <c r="E879" s="6" t="s">
        <v>466</v>
      </c>
      <c r="F879" s="351"/>
      <c r="G879" s="351"/>
    </row>
    <row r="880" spans="1:7" ht="15">
      <c r="A880" s="6" t="s">
        <v>769</v>
      </c>
      <c r="B880" s="6"/>
      <c r="C880" s="6"/>
      <c r="D880" s="6"/>
      <c r="E880" s="6" t="s">
        <v>467</v>
      </c>
      <c r="F880" s="351"/>
      <c r="G880" s="351"/>
    </row>
    <row r="881" spans="1:7" ht="15">
      <c r="A881" s="463" t="s">
        <v>771</v>
      </c>
      <c r="B881" s="463"/>
      <c r="C881" s="6"/>
      <c r="D881" s="6"/>
      <c r="E881" s="6"/>
      <c r="F881" s="351"/>
      <c r="G881" s="351"/>
    </row>
    <row r="882" spans="1:7" ht="15">
      <c r="A882" s="6"/>
      <c r="B882" s="6"/>
      <c r="C882" s="6"/>
      <c r="D882" s="6"/>
      <c r="E882" s="6"/>
      <c r="F882" s="351"/>
      <c r="G882" s="351"/>
    </row>
  </sheetData>
  <mergeCells count="39">
    <mergeCell ref="A877:G877"/>
    <mergeCell ref="A753:B753"/>
    <mergeCell ref="A830:G830"/>
    <mergeCell ref="A772:B772"/>
    <mergeCell ref="A774:B774"/>
    <mergeCell ref="A831:G831"/>
    <mergeCell ref="A835:B835"/>
    <mergeCell ref="A871:G871"/>
    <mergeCell ref="A869:G869"/>
    <mergeCell ref="A775:B775"/>
    <mergeCell ref="A873:G873"/>
    <mergeCell ref="A845:G845"/>
    <mergeCell ref="A17:B17"/>
    <mergeCell ref="A21:B21"/>
    <mergeCell ref="A16:B16"/>
    <mergeCell ref="A20:B20"/>
    <mergeCell ref="A22:B22"/>
    <mergeCell ref="A19:B19"/>
    <mergeCell ref="A18:B18"/>
    <mergeCell ref="A1:G1"/>
    <mergeCell ref="A3:G3"/>
    <mergeCell ref="A4:G4"/>
    <mergeCell ref="A10:G10"/>
    <mergeCell ref="A15:B15"/>
    <mergeCell ref="A6:G6"/>
    <mergeCell ref="A620:B620"/>
    <mergeCell ref="A269:G269"/>
    <mergeCell ref="A26:G26"/>
    <mergeCell ref="A31:G31"/>
    <mergeCell ref="A23:B23"/>
    <mergeCell ref="A30:G30"/>
    <mergeCell ref="A369:B369"/>
    <mergeCell ref="A32:G32"/>
    <mergeCell ref="A33:G33"/>
    <mergeCell ref="A288:G288"/>
    <mergeCell ref="A270:G270"/>
    <mergeCell ref="A289:G289"/>
    <mergeCell ref="A24:B24"/>
    <mergeCell ref="A292:B292"/>
  </mergeCells>
  <printOptions gridLines="1"/>
  <pageMargins left="0.25" right="0.25" top="0.75" bottom="0.75" header="0.3" footer="0.3"/>
  <pageSetup fitToHeight="0" fitToWidth="0" horizontalDpi="600" verticalDpi="600" orientation="portrait" paperSize="9" scale="85" r:id="rId1"/>
  <headerFooter>
    <oddHeader>&amp;COPĆINA GORNJI BOGIĆEVCI IZVRŠENJE PRORAČUNA 06-2018
</oddHeader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5"/>
  <sheetViews>
    <sheetView workbookViewId="0" topLeftCell="A13">
      <selection activeCell="M23" sqref="M23"/>
    </sheetView>
  </sheetViews>
  <sheetFormatPr defaultColWidth="9.140625" defaultRowHeight="15"/>
  <cols>
    <col min="2" max="3" width="11.421875" style="0" customWidth="1"/>
    <col min="4" max="4" width="10.57421875" style="0" customWidth="1"/>
    <col min="5" max="5" width="11.140625" style="0" customWidth="1"/>
    <col min="6" max="6" width="10.8515625" style="0" customWidth="1"/>
    <col min="7" max="7" width="10.28125" style="0" customWidth="1"/>
    <col min="8" max="8" width="10.7109375" style="0" customWidth="1"/>
    <col min="9" max="9" width="11.7109375" style="0" customWidth="1"/>
    <col min="10" max="10" width="11.57421875" style="0" customWidth="1"/>
    <col min="11" max="11" width="11.140625" style="0" customWidth="1"/>
    <col min="12" max="13" width="11.28125" style="0" customWidth="1"/>
    <col min="14" max="14" width="10.28125" style="0" customWidth="1"/>
    <col min="15" max="15" width="15.00390625" style="0" customWidth="1"/>
    <col min="16" max="17" width="9.57421875" style="0" bestFit="1" customWidth="1"/>
  </cols>
  <sheetData>
    <row r="1" spans="1:22" ht="15">
      <c r="A1" s="333" t="s">
        <v>501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</row>
    <row r="2" spans="1:22" ht="15">
      <c r="A2" s="512"/>
      <c r="B2" s="513" t="s">
        <v>502</v>
      </c>
      <c r="C2" s="513"/>
      <c r="D2" s="513"/>
      <c r="E2" s="513" t="s">
        <v>506</v>
      </c>
      <c r="F2" s="513"/>
      <c r="G2" s="513"/>
      <c r="H2" s="513" t="s">
        <v>695</v>
      </c>
      <c r="I2" s="513"/>
      <c r="J2" s="513"/>
      <c r="K2" s="513" t="s">
        <v>750</v>
      </c>
      <c r="L2" s="513"/>
      <c r="M2" s="513"/>
      <c r="N2" s="332"/>
      <c r="O2" s="332"/>
      <c r="P2" s="332"/>
      <c r="Q2" s="332"/>
      <c r="R2" s="332"/>
      <c r="S2" s="332"/>
      <c r="T2" s="332"/>
      <c r="U2" s="332"/>
      <c r="V2" s="332"/>
    </row>
    <row r="3" spans="1:22" ht="15">
      <c r="A3" s="512"/>
      <c r="B3" s="335" t="s">
        <v>503</v>
      </c>
      <c r="C3" s="335" t="s">
        <v>504</v>
      </c>
      <c r="D3" s="335" t="s">
        <v>505</v>
      </c>
      <c r="E3" s="335" t="s">
        <v>503</v>
      </c>
      <c r="F3" s="335" t="s">
        <v>504</v>
      </c>
      <c r="G3" s="335" t="s">
        <v>505</v>
      </c>
      <c r="H3" s="335" t="s">
        <v>503</v>
      </c>
      <c r="I3" s="335" t="s">
        <v>504</v>
      </c>
      <c r="J3" s="335" t="s">
        <v>505</v>
      </c>
      <c r="K3" s="335" t="s">
        <v>503</v>
      </c>
      <c r="L3" s="335" t="s">
        <v>504</v>
      </c>
      <c r="M3" s="335" t="s">
        <v>505</v>
      </c>
      <c r="N3" s="332"/>
      <c r="O3" s="332"/>
      <c r="P3" s="332"/>
      <c r="Q3" s="332"/>
      <c r="R3" s="332"/>
      <c r="S3" s="332"/>
      <c r="T3" s="332"/>
      <c r="U3" s="332"/>
      <c r="V3" s="332"/>
    </row>
    <row r="4" spans="1:22" ht="15">
      <c r="A4" s="336" t="s">
        <v>738</v>
      </c>
      <c r="B4" s="318">
        <v>14354.1</v>
      </c>
      <c r="C4" s="318">
        <v>2737.4</v>
      </c>
      <c r="D4" s="318">
        <v>300.23</v>
      </c>
      <c r="E4" s="318">
        <v>12869.82</v>
      </c>
      <c r="F4" s="318">
        <v>1994.82</v>
      </c>
      <c r="G4" s="318">
        <v>218.78</v>
      </c>
      <c r="H4" s="318">
        <v>0</v>
      </c>
      <c r="I4" s="318">
        <v>0</v>
      </c>
      <c r="J4" s="318">
        <v>0</v>
      </c>
      <c r="K4" s="318">
        <v>9360</v>
      </c>
      <c r="L4" s="318">
        <v>1450.8</v>
      </c>
      <c r="M4" s="318">
        <v>159.1</v>
      </c>
      <c r="N4" s="332"/>
      <c r="O4" s="332"/>
      <c r="P4" s="332"/>
      <c r="Q4" s="332"/>
      <c r="R4" s="332"/>
      <c r="S4" s="332"/>
      <c r="T4" s="332"/>
      <c r="U4" s="332"/>
      <c r="V4" s="332"/>
    </row>
    <row r="5" spans="1:22" ht="15">
      <c r="A5" s="336" t="s">
        <v>739</v>
      </c>
      <c r="B5" s="318">
        <v>14354.1</v>
      </c>
      <c r="C5" s="318">
        <v>2737.4</v>
      </c>
      <c r="D5" s="318">
        <v>300.23</v>
      </c>
      <c r="E5" s="318">
        <v>14120.7</v>
      </c>
      <c r="F5" s="318">
        <v>2188.72</v>
      </c>
      <c r="G5" s="318">
        <v>240.05</v>
      </c>
      <c r="H5" s="318">
        <v>0</v>
      </c>
      <c r="I5" s="318">
        <v>0</v>
      </c>
      <c r="J5" s="318">
        <v>0</v>
      </c>
      <c r="K5" s="318">
        <v>0</v>
      </c>
      <c r="L5" s="318">
        <v>0</v>
      </c>
      <c r="M5" s="318">
        <v>0</v>
      </c>
      <c r="N5" s="332"/>
      <c r="O5" s="332"/>
      <c r="P5" s="332"/>
      <c r="Q5" s="332"/>
      <c r="R5" s="332"/>
      <c r="S5" s="332"/>
      <c r="T5" s="332"/>
      <c r="U5" s="332"/>
      <c r="V5" s="332"/>
    </row>
    <row r="6" spans="1:22" ht="15">
      <c r="A6" s="336" t="s">
        <v>740</v>
      </c>
      <c r="B6" s="318">
        <v>14354.1</v>
      </c>
      <c r="C6" s="318">
        <v>2737.4</v>
      </c>
      <c r="D6" s="318">
        <v>300.23</v>
      </c>
      <c r="E6" s="318">
        <v>14120.7</v>
      </c>
      <c r="F6" s="318">
        <v>2188.72</v>
      </c>
      <c r="G6" s="318">
        <v>240.05</v>
      </c>
      <c r="H6" s="318">
        <v>0</v>
      </c>
      <c r="I6" s="318">
        <v>0</v>
      </c>
      <c r="J6" s="318">
        <v>0</v>
      </c>
      <c r="K6" s="318">
        <v>0</v>
      </c>
      <c r="L6" s="318">
        <v>0</v>
      </c>
      <c r="M6" s="318">
        <v>0</v>
      </c>
      <c r="N6" s="332"/>
      <c r="O6" s="332"/>
      <c r="P6" s="332"/>
      <c r="Q6" s="332"/>
      <c r="R6" s="332"/>
      <c r="S6" s="332"/>
      <c r="T6" s="332"/>
      <c r="U6" s="332"/>
      <c r="V6" s="332"/>
    </row>
    <row r="7" spans="1:22" ht="15">
      <c r="A7" s="336" t="s">
        <v>741</v>
      </c>
      <c r="B7" s="318">
        <v>14354.1</v>
      </c>
      <c r="C7" s="318">
        <v>2737.4</v>
      </c>
      <c r="D7" s="318">
        <v>300.23</v>
      </c>
      <c r="E7" s="318">
        <v>14120.7</v>
      </c>
      <c r="F7" s="318">
        <v>2188.72</v>
      </c>
      <c r="G7" s="318">
        <v>240.05</v>
      </c>
      <c r="H7" s="318">
        <v>0</v>
      </c>
      <c r="I7" s="318">
        <v>0</v>
      </c>
      <c r="J7" s="318">
        <v>0</v>
      </c>
      <c r="K7" s="318">
        <v>0</v>
      </c>
      <c r="L7" s="318">
        <v>0</v>
      </c>
      <c r="M7" s="318">
        <v>0</v>
      </c>
      <c r="N7" s="332"/>
      <c r="O7" s="332"/>
      <c r="P7" s="332"/>
      <c r="Q7" s="332"/>
      <c r="R7" s="332"/>
      <c r="S7" s="332"/>
      <c r="T7" s="332"/>
      <c r="U7" s="332"/>
      <c r="V7" s="332"/>
    </row>
    <row r="8" spans="1:24" ht="15">
      <c r="A8" s="336" t="s">
        <v>742</v>
      </c>
      <c r="B8" s="318">
        <v>14354.1</v>
      </c>
      <c r="C8" s="318">
        <v>2737.4</v>
      </c>
      <c r="D8" s="318">
        <v>300.23</v>
      </c>
      <c r="E8" s="318">
        <v>14120.7</v>
      </c>
      <c r="F8" s="318">
        <v>2188.72</v>
      </c>
      <c r="G8" s="318">
        <v>240.05</v>
      </c>
      <c r="H8" s="318">
        <v>0</v>
      </c>
      <c r="I8" s="318">
        <v>0</v>
      </c>
      <c r="J8" s="318">
        <v>0</v>
      </c>
      <c r="K8" s="318">
        <v>0</v>
      </c>
      <c r="L8" s="318">
        <v>0</v>
      </c>
      <c r="M8" s="318">
        <v>0</v>
      </c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</row>
    <row r="9" spans="1:24" ht="15">
      <c r="A9" s="336" t="s">
        <v>743</v>
      </c>
      <c r="B9" s="318">
        <v>14354.1</v>
      </c>
      <c r="C9" s="318">
        <v>2737.4</v>
      </c>
      <c r="D9" s="318">
        <v>300.23</v>
      </c>
      <c r="E9" s="318">
        <v>14120.7</v>
      </c>
      <c r="F9" s="318">
        <v>2188.72</v>
      </c>
      <c r="G9" s="318">
        <v>240.05</v>
      </c>
      <c r="H9" s="318">
        <v>0</v>
      </c>
      <c r="I9" s="318">
        <v>0</v>
      </c>
      <c r="J9" s="318">
        <v>0</v>
      </c>
      <c r="K9" s="318">
        <v>0</v>
      </c>
      <c r="L9" s="318">
        <v>0</v>
      </c>
      <c r="M9" s="318">
        <v>0</v>
      </c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</row>
    <row r="10" spans="1:24" ht="15">
      <c r="A10" s="336" t="s">
        <v>744</v>
      </c>
      <c r="B10" s="318">
        <v>0</v>
      </c>
      <c r="C10" s="318">
        <v>0</v>
      </c>
      <c r="D10" s="318">
        <v>0</v>
      </c>
      <c r="E10" s="318">
        <v>0</v>
      </c>
      <c r="F10" s="318">
        <v>0</v>
      </c>
      <c r="G10" s="318">
        <v>0</v>
      </c>
      <c r="H10" s="318">
        <v>0</v>
      </c>
      <c r="I10" s="318">
        <v>0</v>
      </c>
      <c r="J10" s="318">
        <v>0</v>
      </c>
      <c r="K10" s="318">
        <v>0</v>
      </c>
      <c r="L10" s="318">
        <v>0</v>
      </c>
      <c r="M10" s="318">
        <v>0</v>
      </c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</row>
    <row r="11" spans="1:24" ht="15">
      <c r="A11" s="336" t="s">
        <v>745</v>
      </c>
      <c r="B11" s="318">
        <v>0</v>
      </c>
      <c r="C11" s="318">
        <v>0</v>
      </c>
      <c r="D11" s="318">
        <v>0</v>
      </c>
      <c r="E11" s="318">
        <v>0</v>
      </c>
      <c r="F11" s="318">
        <v>0</v>
      </c>
      <c r="G11" s="318">
        <v>0</v>
      </c>
      <c r="H11" s="318">
        <v>0</v>
      </c>
      <c r="I11" s="318">
        <v>0</v>
      </c>
      <c r="J11" s="318">
        <v>0</v>
      </c>
      <c r="K11" s="318">
        <v>0</v>
      </c>
      <c r="L11" s="318">
        <v>0</v>
      </c>
      <c r="M11" s="318">
        <v>0</v>
      </c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</row>
    <row r="12" spans="1:24" ht="15">
      <c r="A12" s="336" t="s">
        <v>746</v>
      </c>
      <c r="B12" s="318">
        <v>0</v>
      </c>
      <c r="C12" s="318">
        <v>0</v>
      </c>
      <c r="D12" s="318">
        <v>0</v>
      </c>
      <c r="E12" s="318">
        <v>0</v>
      </c>
      <c r="F12" s="318">
        <v>0</v>
      </c>
      <c r="G12" s="318">
        <v>0</v>
      </c>
      <c r="H12" s="318">
        <v>0</v>
      </c>
      <c r="I12" s="318">
        <v>0</v>
      </c>
      <c r="J12" s="318">
        <v>0</v>
      </c>
      <c r="K12" s="318">
        <v>0</v>
      </c>
      <c r="L12" s="318">
        <v>0</v>
      </c>
      <c r="M12" s="318">
        <v>0</v>
      </c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</row>
    <row r="13" spans="1:22" ht="15">
      <c r="A13" s="336" t="s">
        <v>747</v>
      </c>
      <c r="B13" s="318">
        <v>0</v>
      </c>
      <c r="C13" s="318">
        <v>0</v>
      </c>
      <c r="D13" s="318">
        <v>0</v>
      </c>
      <c r="E13" s="318">
        <v>0</v>
      </c>
      <c r="F13" s="318">
        <v>0</v>
      </c>
      <c r="G13" s="318">
        <v>0</v>
      </c>
      <c r="H13" s="318">
        <v>0</v>
      </c>
      <c r="I13" s="318">
        <v>0</v>
      </c>
      <c r="J13" s="318">
        <v>0</v>
      </c>
      <c r="K13" s="318">
        <v>0</v>
      </c>
      <c r="L13" s="318">
        <v>0</v>
      </c>
      <c r="M13" s="318">
        <v>0</v>
      </c>
      <c r="N13" s="332"/>
      <c r="O13" s="332"/>
      <c r="P13" s="332"/>
      <c r="Q13" s="332"/>
      <c r="R13" s="332"/>
      <c r="S13" s="332"/>
      <c r="T13" s="332"/>
      <c r="U13" s="332"/>
      <c r="V13" s="332"/>
    </row>
    <row r="14" spans="1:22" ht="15">
      <c r="A14" s="336" t="s">
        <v>748</v>
      </c>
      <c r="B14" s="318">
        <v>0</v>
      </c>
      <c r="C14" s="318">
        <v>0</v>
      </c>
      <c r="D14" s="318">
        <v>0</v>
      </c>
      <c r="E14" s="318">
        <v>0</v>
      </c>
      <c r="F14" s="318">
        <v>0</v>
      </c>
      <c r="G14" s="318">
        <v>0</v>
      </c>
      <c r="H14" s="318">
        <v>0</v>
      </c>
      <c r="I14" s="318">
        <v>0</v>
      </c>
      <c r="J14" s="318">
        <v>0</v>
      </c>
      <c r="K14" s="318">
        <v>0</v>
      </c>
      <c r="L14" s="318">
        <v>0</v>
      </c>
      <c r="M14" s="318">
        <v>0</v>
      </c>
      <c r="N14" s="332"/>
      <c r="O14" s="332"/>
      <c r="P14" s="332"/>
      <c r="Q14" s="332"/>
      <c r="R14" s="332"/>
      <c r="S14" s="332"/>
      <c r="T14" s="332"/>
      <c r="U14" s="332"/>
      <c r="V14" s="332"/>
    </row>
    <row r="15" spans="1:22" ht="15">
      <c r="A15" s="336" t="s">
        <v>749</v>
      </c>
      <c r="B15" s="318">
        <v>0</v>
      </c>
      <c r="C15" s="318">
        <v>0</v>
      </c>
      <c r="D15" s="318">
        <v>0</v>
      </c>
      <c r="E15" s="318">
        <v>0</v>
      </c>
      <c r="F15" s="318">
        <v>0</v>
      </c>
      <c r="G15" s="318">
        <v>0</v>
      </c>
      <c r="H15" s="318">
        <v>0</v>
      </c>
      <c r="I15" s="318">
        <v>0</v>
      </c>
      <c r="J15" s="318">
        <v>0</v>
      </c>
      <c r="K15" s="318">
        <v>0</v>
      </c>
      <c r="L15" s="318">
        <v>0</v>
      </c>
      <c r="M15" s="318">
        <v>0</v>
      </c>
      <c r="N15" s="332"/>
      <c r="O15" s="332"/>
      <c r="P15" s="332"/>
      <c r="Q15" s="332"/>
      <c r="R15" s="332"/>
      <c r="S15" s="332"/>
      <c r="T15" s="332"/>
      <c r="U15" s="332"/>
      <c r="V15" s="332"/>
    </row>
    <row r="16" spans="1:22" ht="15">
      <c r="A16" s="335" t="s">
        <v>507</v>
      </c>
      <c r="B16" s="372">
        <f>SUM(B4:B15)</f>
        <v>86124.6</v>
      </c>
      <c r="C16" s="372">
        <f aca="true" t="shared" si="0" ref="C16:M16">SUM(C4:C15)</f>
        <v>16424.4</v>
      </c>
      <c r="D16" s="372">
        <f t="shared" si="0"/>
        <v>1801.38</v>
      </c>
      <c r="E16" s="372">
        <f t="shared" si="0"/>
        <v>83473.31999999999</v>
      </c>
      <c r="F16" s="372">
        <f t="shared" si="0"/>
        <v>12938.419999999998</v>
      </c>
      <c r="G16" s="372">
        <f t="shared" si="0"/>
        <v>1419.03</v>
      </c>
      <c r="H16" s="372">
        <f t="shared" si="0"/>
        <v>0</v>
      </c>
      <c r="I16" s="372">
        <f t="shared" si="0"/>
        <v>0</v>
      </c>
      <c r="J16" s="372">
        <f t="shared" si="0"/>
        <v>0</v>
      </c>
      <c r="K16" s="372">
        <f t="shared" si="0"/>
        <v>9360</v>
      </c>
      <c r="L16" s="372">
        <f t="shared" si="0"/>
        <v>1450.8</v>
      </c>
      <c r="M16" s="372">
        <f t="shared" si="0"/>
        <v>159.1</v>
      </c>
      <c r="N16" s="332"/>
      <c r="O16" s="332"/>
      <c r="P16" s="332"/>
      <c r="Q16" s="332"/>
      <c r="R16" s="332"/>
      <c r="S16" s="332"/>
      <c r="T16" s="332"/>
      <c r="U16" s="332"/>
      <c r="V16" s="332"/>
    </row>
    <row r="17" spans="1:22" ht="15">
      <c r="A17" s="337"/>
      <c r="B17" s="338"/>
      <c r="C17" s="338"/>
      <c r="D17" s="338">
        <f>SUM(C16:D16)</f>
        <v>18225.780000000002</v>
      </c>
      <c r="E17" s="338"/>
      <c r="F17" s="338"/>
      <c r="G17" s="338">
        <f>SUM(F16:G16)</f>
        <v>14357.449999999999</v>
      </c>
      <c r="H17" s="338">
        <f>SUM(D17:G17)</f>
        <v>32583.230000000003</v>
      </c>
      <c r="I17" s="338"/>
      <c r="J17" s="338"/>
      <c r="K17" s="338"/>
      <c r="L17" s="338"/>
      <c r="M17" s="338">
        <f>SUM(L16:M16)</f>
        <v>1609.8999999999999</v>
      </c>
      <c r="N17" s="332"/>
      <c r="O17" s="332"/>
      <c r="P17" s="332"/>
      <c r="Q17" s="332"/>
      <c r="R17" s="332"/>
      <c r="S17" s="332"/>
      <c r="T17" s="332"/>
      <c r="U17" s="332"/>
      <c r="V17" s="332"/>
    </row>
    <row r="18" spans="1:22" ht="15">
      <c r="A18" s="337"/>
      <c r="B18" s="338"/>
      <c r="C18" s="338"/>
      <c r="D18" s="338"/>
      <c r="E18" s="338"/>
      <c r="F18" s="338"/>
      <c r="G18" s="338" t="s">
        <v>508</v>
      </c>
      <c r="H18" s="338"/>
      <c r="I18" s="338"/>
      <c r="J18" s="338"/>
      <c r="K18" s="338"/>
      <c r="L18" s="338"/>
      <c r="M18" s="338"/>
      <c r="N18" s="332"/>
      <c r="O18" s="372"/>
      <c r="P18" s="332"/>
      <c r="Q18" s="332"/>
      <c r="R18" s="332"/>
      <c r="S18" s="332"/>
      <c r="T18" s="332"/>
      <c r="U18" s="332"/>
      <c r="V18" s="332"/>
    </row>
    <row r="19" spans="1:22" ht="15">
      <c r="A19" s="517"/>
      <c r="B19" s="517"/>
      <c r="C19" s="335" t="s">
        <v>503</v>
      </c>
      <c r="D19" s="335" t="s">
        <v>504</v>
      </c>
      <c r="E19" s="335" t="s">
        <v>505</v>
      </c>
      <c r="F19" s="332"/>
      <c r="G19" s="340">
        <v>31111</v>
      </c>
      <c r="H19" s="341" t="s">
        <v>509</v>
      </c>
      <c r="I19" s="340">
        <v>31331</v>
      </c>
      <c r="J19" s="332"/>
      <c r="K19" s="325"/>
      <c r="L19" s="325"/>
      <c r="M19" s="332"/>
      <c r="N19" s="332"/>
      <c r="O19" s="332"/>
      <c r="P19" s="332"/>
      <c r="Q19" s="332"/>
      <c r="R19" s="332"/>
      <c r="S19" s="332"/>
      <c r="T19" s="332"/>
      <c r="U19" s="332"/>
      <c r="V19" s="332"/>
    </row>
    <row r="20" spans="1:22" ht="15">
      <c r="A20" s="334" t="s">
        <v>627</v>
      </c>
      <c r="B20" s="334"/>
      <c r="C20" s="339"/>
      <c r="D20" s="339"/>
      <c r="E20" s="339"/>
      <c r="F20" s="332"/>
      <c r="G20" s="325">
        <f>SUM(B16+E16+H16+K16)</f>
        <v>178957.91999999998</v>
      </c>
      <c r="H20" s="325">
        <f aca="true" t="shared" si="1" ref="H20:I20">SUM(C16+F16+I16+L16)</f>
        <v>30813.62</v>
      </c>
      <c r="I20" s="325">
        <f t="shared" si="1"/>
        <v>3379.5099999999998</v>
      </c>
      <c r="J20" s="332">
        <f>SUM(G20:I20)</f>
        <v>213151.05</v>
      </c>
      <c r="K20" s="325"/>
      <c r="L20" s="325"/>
      <c r="M20" s="332"/>
      <c r="N20" s="332"/>
      <c r="O20" s="332"/>
      <c r="P20" s="332"/>
      <c r="Q20" s="332"/>
      <c r="R20" s="332"/>
      <c r="S20" s="332"/>
      <c r="T20" s="332"/>
      <c r="U20" s="332"/>
      <c r="V20" s="332"/>
    </row>
    <row r="21" spans="1:22" ht="15">
      <c r="A21" s="334" t="s">
        <v>613</v>
      </c>
      <c r="B21" s="334"/>
      <c r="C21" s="318"/>
      <c r="D21" s="318"/>
      <c r="E21" s="318"/>
      <c r="F21" s="332"/>
      <c r="G21" s="332"/>
      <c r="H21" s="332"/>
      <c r="I21" s="325"/>
      <c r="J21" s="332">
        <f>SUM(J20+F26)</f>
        <v>286187.55</v>
      </c>
      <c r="K21" s="325"/>
      <c r="L21" s="325"/>
      <c r="M21" s="332"/>
      <c r="N21" s="332"/>
      <c r="O21" s="332"/>
      <c r="P21" s="332"/>
      <c r="Q21" s="332"/>
      <c r="R21" s="332"/>
      <c r="S21" s="332"/>
      <c r="T21" s="332"/>
      <c r="U21" s="332"/>
      <c r="V21" s="332"/>
    </row>
    <row r="22" spans="1:22" ht="15">
      <c r="A22" s="514" t="s">
        <v>507</v>
      </c>
      <c r="B22" s="515"/>
      <c r="C22" s="318">
        <f>H16</f>
        <v>0</v>
      </c>
      <c r="D22" s="318">
        <f aca="true" t="shared" si="2" ref="D22:E22">I16</f>
        <v>0</v>
      </c>
      <c r="E22" s="318">
        <f t="shared" si="2"/>
        <v>0</v>
      </c>
      <c r="F22" s="325"/>
      <c r="G22" s="325"/>
      <c r="H22" s="325"/>
      <c r="I22" s="325"/>
      <c r="J22" s="332">
        <v>-239688.13</v>
      </c>
      <c r="K22" s="325"/>
      <c r="L22" s="332"/>
      <c r="M22" s="332"/>
      <c r="N22" s="438"/>
      <c r="O22" s="332"/>
      <c r="P22" s="332"/>
      <c r="Q22" s="332"/>
      <c r="R22" s="332"/>
      <c r="S22" s="332"/>
      <c r="T22" s="332"/>
      <c r="U22" s="332"/>
      <c r="V22" s="332"/>
    </row>
    <row r="23" spans="1:22" ht="15">
      <c r="A23" s="332"/>
      <c r="B23" s="332"/>
      <c r="C23" s="332"/>
      <c r="D23" s="332"/>
      <c r="E23" s="325">
        <f>SUM(D22:E22)</f>
        <v>0</v>
      </c>
      <c r="F23" s="332"/>
      <c r="G23" s="332"/>
      <c r="H23" s="332"/>
      <c r="I23" s="332"/>
      <c r="J23" s="332">
        <f>SUM(J21:J22)</f>
        <v>46499.419999999984</v>
      </c>
      <c r="K23" s="325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</row>
    <row r="24" spans="1:22" ht="15">
      <c r="A24" s="332"/>
      <c r="B24" s="332"/>
      <c r="C24" s="332"/>
      <c r="D24" s="332"/>
      <c r="E24" s="332"/>
      <c r="F24" s="332"/>
      <c r="G24" s="518" t="s">
        <v>510</v>
      </c>
      <c r="H24" s="518"/>
      <c r="I24" s="518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</row>
    <row r="25" spans="1:22" ht="15">
      <c r="A25" s="516" t="s">
        <v>512</v>
      </c>
      <c r="B25" s="516"/>
      <c r="C25" s="335" t="s">
        <v>503</v>
      </c>
      <c r="D25" s="335" t="s">
        <v>504</v>
      </c>
      <c r="E25" s="335" t="s">
        <v>505</v>
      </c>
      <c r="F25" s="332"/>
      <c r="G25" s="325"/>
      <c r="H25" s="325"/>
      <c r="I25" s="325"/>
      <c r="J25" s="332"/>
      <c r="K25" s="332"/>
      <c r="L25" s="332"/>
      <c r="M25" s="332"/>
      <c r="N25" s="438"/>
      <c r="O25" s="332"/>
      <c r="P25" s="332"/>
      <c r="Q25" s="332"/>
      <c r="R25" s="332"/>
      <c r="S25" s="332"/>
      <c r="T25" s="332"/>
      <c r="U25" s="332"/>
      <c r="V25" s="332"/>
    </row>
    <row r="26" spans="1:22" ht="15">
      <c r="A26" s="517" t="s">
        <v>510</v>
      </c>
      <c r="B26" s="517"/>
      <c r="C26" s="318">
        <f>SUM(B44)</f>
        <v>62317.8</v>
      </c>
      <c r="D26" s="318">
        <f>SUM(C44)</f>
        <v>9659.28</v>
      </c>
      <c r="E26" s="318">
        <f>SUM(D44)</f>
        <v>1059.4199999999998</v>
      </c>
      <c r="F26" s="332">
        <f>SUM(C26:E26)</f>
        <v>73036.5</v>
      </c>
      <c r="G26" s="325"/>
      <c r="H26" s="325"/>
      <c r="I26" s="325"/>
      <c r="J26" s="332"/>
      <c r="K26" s="332"/>
      <c r="L26" s="332"/>
      <c r="M26" s="332"/>
      <c r="N26" s="332"/>
      <c r="O26" s="438"/>
      <c r="P26" s="332"/>
      <c r="Q26" s="332"/>
      <c r="R26" s="332"/>
      <c r="S26" s="332"/>
      <c r="T26" s="332"/>
      <c r="U26" s="332"/>
      <c r="V26" s="332"/>
    </row>
    <row r="27" spans="1:22" ht="15">
      <c r="A27" s="517" t="s">
        <v>511</v>
      </c>
      <c r="B27" s="517"/>
      <c r="C27" s="318">
        <f>B16-C26</f>
        <v>23806.800000000003</v>
      </c>
      <c r="D27" s="318">
        <f aca="true" t="shared" si="3" ref="D27:E27">C16-D26</f>
        <v>6765.120000000001</v>
      </c>
      <c r="E27" s="318">
        <f t="shared" si="3"/>
        <v>741.9600000000003</v>
      </c>
      <c r="F27" s="332"/>
      <c r="G27" s="325"/>
      <c r="H27" s="325"/>
      <c r="I27" s="325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</row>
    <row r="28" spans="1:22" ht="15">
      <c r="A28" s="514" t="s">
        <v>507</v>
      </c>
      <c r="B28" s="515"/>
      <c r="C28" s="318">
        <f>SUM(C26:C27)</f>
        <v>86124.6</v>
      </c>
      <c r="D28" s="318">
        <f aca="true" t="shared" si="4" ref="D28:E28">SUM(D26:D27)</f>
        <v>16424.4</v>
      </c>
      <c r="E28" s="318">
        <f t="shared" si="4"/>
        <v>1801.38</v>
      </c>
      <c r="F28" s="332"/>
      <c r="G28" s="325"/>
      <c r="H28" s="325"/>
      <c r="I28" s="325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</row>
    <row r="29" spans="1:22" ht="15">
      <c r="A29" s="332"/>
      <c r="B29" s="332"/>
      <c r="C29" s="332"/>
      <c r="D29" s="332"/>
      <c r="E29" s="325">
        <f>SUM(D28:E28)</f>
        <v>18225.780000000002</v>
      </c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</row>
    <row r="30" spans="1:22" ht="15">
      <c r="A30" s="512"/>
      <c r="B30" s="513" t="s">
        <v>510</v>
      </c>
      <c r="C30" s="513"/>
      <c r="D30" s="513"/>
      <c r="E30" s="325"/>
      <c r="F30" s="332"/>
      <c r="G30" s="332"/>
      <c r="H30" s="332"/>
      <c r="I30" s="332"/>
      <c r="J30" s="332"/>
      <c r="K30" s="332"/>
      <c r="L30" s="332"/>
      <c r="M30" s="332"/>
      <c r="N30" s="332"/>
      <c r="O30" s="438"/>
      <c r="P30" s="332"/>
      <c r="Q30" s="332"/>
      <c r="R30" s="332"/>
      <c r="S30" s="332"/>
      <c r="T30" s="332"/>
      <c r="U30" s="332"/>
      <c r="V30" s="332"/>
    </row>
    <row r="31" spans="1:22" ht="15">
      <c r="A31" s="512"/>
      <c r="B31" s="335" t="s">
        <v>503</v>
      </c>
      <c r="C31" s="335" t="s">
        <v>504</v>
      </c>
      <c r="D31" s="335" t="s">
        <v>505</v>
      </c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</row>
    <row r="32" spans="1:22" ht="15">
      <c r="A32" s="336" t="s">
        <v>738</v>
      </c>
      <c r="B32" s="318">
        <v>10386.3</v>
      </c>
      <c r="C32" s="318">
        <v>1609.88</v>
      </c>
      <c r="D32" s="318">
        <v>176.57</v>
      </c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</row>
    <row r="33" spans="1:22" ht="15">
      <c r="A33" s="336" t="s">
        <v>739</v>
      </c>
      <c r="B33" s="318">
        <v>10386.3</v>
      </c>
      <c r="C33" s="318">
        <v>1609.88</v>
      </c>
      <c r="D33" s="318">
        <v>176.57</v>
      </c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</row>
    <row r="34" spans="1:22" ht="15">
      <c r="A34" s="336" t="s">
        <v>740</v>
      </c>
      <c r="B34" s="318">
        <v>10386.3</v>
      </c>
      <c r="C34" s="318">
        <v>1609.88</v>
      </c>
      <c r="D34" s="318">
        <v>176.57</v>
      </c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</row>
    <row r="35" spans="1:22" ht="15">
      <c r="A35" s="336" t="s">
        <v>741</v>
      </c>
      <c r="B35" s="318">
        <v>10386.3</v>
      </c>
      <c r="C35" s="318">
        <v>1609.88</v>
      </c>
      <c r="D35" s="318">
        <v>176.57</v>
      </c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</row>
    <row r="36" spans="1:22" ht="15">
      <c r="A36" s="336" t="s">
        <v>742</v>
      </c>
      <c r="B36" s="318">
        <v>10386.3</v>
      </c>
      <c r="C36" s="318">
        <v>1609.88</v>
      </c>
      <c r="D36" s="318">
        <v>176.57</v>
      </c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</row>
    <row r="37" spans="1:22" ht="15">
      <c r="A37" s="336" t="s">
        <v>743</v>
      </c>
      <c r="B37" s="318">
        <v>10386.3</v>
      </c>
      <c r="C37" s="318">
        <v>1609.88</v>
      </c>
      <c r="D37" s="318">
        <v>176.57</v>
      </c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</row>
    <row r="38" spans="1:22" ht="15">
      <c r="A38" s="336" t="s">
        <v>688</v>
      </c>
      <c r="B38" s="318">
        <v>0</v>
      </c>
      <c r="C38" s="318">
        <v>0</v>
      </c>
      <c r="D38" s="318">
        <v>0</v>
      </c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</row>
    <row r="39" spans="1:22" ht="15">
      <c r="A39" s="336" t="s">
        <v>689</v>
      </c>
      <c r="B39" s="318">
        <v>0</v>
      </c>
      <c r="C39" s="318">
        <v>0</v>
      </c>
      <c r="D39" s="318">
        <v>0</v>
      </c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</row>
    <row r="40" spans="1:22" ht="15">
      <c r="A40" s="336" t="s">
        <v>690</v>
      </c>
      <c r="B40" s="318">
        <v>0</v>
      </c>
      <c r="C40" s="318">
        <v>0</v>
      </c>
      <c r="D40" s="318">
        <v>0</v>
      </c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</row>
    <row r="41" spans="1:22" ht="15">
      <c r="A41" s="336" t="s">
        <v>691</v>
      </c>
      <c r="B41" s="318">
        <v>0</v>
      </c>
      <c r="C41" s="318">
        <v>0</v>
      </c>
      <c r="D41" s="318">
        <v>0</v>
      </c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</row>
    <row r="42" spans="1:22" ht="15">
      <c r="A42" s="336" t="s">
        <v>692</v>
      </c>
      <c r="B42" s="318">
        <v>0</v>
      </c>
      <c r="C42" s="318">
        <v>0</v>
      </c>
      <c r="D42" s="318">
        <v>0</v>
      </c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</row>
    <row r="43" spans="1:22" ht="15">
      <c r="A43" s="336" t="s">
        <v>693</v>
      </c>
      <c r="B43" s="318">
        <v>0</v>
      </c>
      <c r="C43" s="318">
        <v>0</v>
      </c>
      <c r="D43" s="318">
        <v>0</v>
      </c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</row>
    <row r="44" spans="1:22" ht="15">
      <c r="A44" s="335" t="s">
        <v>507</v>
      </c>
      <c r="B44" s="372">
        <f>SUM(B32:B43)</f>
        <v>62317.8</v>
      </c>
      <c r="C44" s="372">
        <f aca="true" t="shared" si="5" ref="C44:D44">SUM(C32:C43)</f>
        <v>9659.28</v>
      </c>
      <c r="D44" s="372">
        <f t="shared" si="5"/>
        <v>1059.4199999999998</v>
      </c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</row>
    <row r="45" spans="1:22" ht="15">
      <c r="A45" s="332"/>
      <c r="B45" s="332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</row>
    <row r="46" spans="1:22" ht="15">
      <c r="A46" s="332"/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</row>
    <row r="47" spans="1:22" ht="15">
      <c r="A47" s="332"/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</row>
    <row r="48" spans="1:22" ht="15">
      <c r="A48" s="332"/>
      <c r="B48" s="332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</row>
    <row r="49" spans="1:22" ht="15">
      <c r="A49" s="332"/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</row>
    <row r="50" spans="1:22" ht="15">
      <c r="A50" s="332"/>
      <c r="B50" s="332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</row>
    <row r="51" spans="1:22" ht="15">
      <c r="A51" s="332"/>
      <c r="B51" s="332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</row>
    <row r="52" spans="1:22" ht="15">
      <c r="A52" s="332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</row>
    <row r="53" spans="1:22" ht="15">
      <c r="A53" s="332"/>
      <c r="B53" s="332"/>
      <c r="C53" s="332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2"/>
    </row>
    <row r="54" spans="1:22" ht="15">
      <c r="A54" s="332"/>
      <c r="B54" s="332"/>
      <c r="C54" s="332"/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332"/>
      <c r="P54" s="332"/>
      <c r="Q54" s="332"/>
      <c r="R54" s="332"/>
      <c r="S54" s="332"/>
      <c r="T54" s="332"/>
      <c r="U54" s="332"/>
      <c r="V54" s="332"/>
    </row>
    <row r="55" spans="1:22" ht="15">
      <c r="A55" s="332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/>
    </row>
    <row r="56" spans="1:22" ht="15">
      <c r="A56" s="332"/>
      <c r="B56" s="332"/>
      <c r="C56" s="332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2"/>
      <c r="U56" s="332"/>
      <c r="V56" s="332"/>
    </row>
    <row r="57" spans="1:22" ht="15">
      <c r="A57" s="332"/>
      <c r="B57" s="332"/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  <c r="T57" s="332"/>
      <c r="U57" s="332"/>
      <c r="V57" s="332"/>
    </row>
    <row r="58" spans="1:22" ht="15">
      <c r="A58" s="332"/>
      <c r="B58" s="332"/>
      <c r="C58" s="332"/>
      <c r="D58" s="332"/>
      <c r="E58" s="332"/>
      <c r="F58" s="332"/>
      <c r="G58" s="332"/>
      <c r="H58" s="332"/>
      <c r="I58" s="332"/>
      <c r="J58" s="332"/>
      <c r="K58" s="332"/>
      <c r="L58" s="332"/>
      <c r="M58" s="332"/>
      <c r="N58" s="332"/>
      <c r="O58" s="332"/>
      <c r="P58" s="332"/>
      <c r="Q58" s="332"/>
      <c r="R58" s="332"/>
      <c r="S58" s="332"/>
      <c r="T58" s="332"/>
      <c r="U58" s="332"/>
      <c r="V58" s="332"/>
    </row>
    <row r="59" spans="1:22" ht="15">
      <c r="A59" s="332"/>
      <c r="B59" s="332"/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332"/>
      <c r="S59" s="332"/>
      <c r="T59" s="332"/>
      <c r="U59" s="332"/>
      <c r="V59" s="332"/>
    </row>
    <row r="60" spans="1:22" ht="15">
      <c r="A60" s="332"/>
      <c r="B60" s="332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</row>
    <row r="61" spans="1:22" ht="15">
      <c r="A61" s="332"/>
      <c r="B61" s="332"/>
      <c r="C61" s="332"/>
      <c r="D61" s="332"/>
      <c r="E61" s="332"/>
      <c r="F61" s="332"/>
      <c r="G61" s="332"/>
      <c r="H61" s="332"/>
      <c r="I61" s="332"/>
      <c r="J61" s="332"/>
      <c r="K61" s="332"/>
      <c r="L61" s="332"/>
      <c r="M61" s="332"/>
      <c r="N61" s="332"/>
      <c r="O61" s="332"/>
      <c r="P61" s="332"/>
      <c r="Q61" s="332"/>
      <c r="R61" s="332"/>
      <c r="S61" s="332"/>
      <c r="T61" s="332"/>
      <c r="U61" s="332"/>
      <c r="V61" s="332"/>
    </row>
    <row r="62" spans="1:22" ht="15">
      <c r="A62" s="332"/>
      <c r="B62" s="332"/>
      <c r="C62" s="332"/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332"/>
      <c r="P62" s="332"/>
      <c r="Q62" s="332"/>
      <c r="R62" s="332"/>
      <c r="S62" s="332"/>
      <c r="T62" s="332"/>
      <c r="U62" s="332"/>
      <c r="V62" s="332"/>
    </row>
    <row r="63" spans="1:22" ht="15">
      <c r="A63" s="332"/>
      <c r="B63" s="332"/>
      <c r="C63" s="332"/>
      <c r="D63" s="332"/>
      <c r="E63" s="332"/>
      <c r="F63" s="332"/>
      <c r="G63" s="332"/>
      <c r="H63" s="332"/>
      <c r="I63" s="332"/>
      <c r="J63" s="332"/>
      <c r="K63" s="332"/>
      <c r="L63" s="332"/>
      <c r="M63" s="332"/>
      <c r="N63" s="332"/>
      <c r="O63" s="332"/>
      <c r="P63" s="332"/>
      <c r="Q63" s="332"/>
      <c r="R63" s="332"/>
      <c r="S63" s="332"/>
      <c r="T63" s="332"/>
      <c r="U63" s="332"/>
      <c r="V63" s="332"/>
    </row>
    <row r="64" spans="1:22" ht="15">
      <c r="A64" s="332"/>
      <c r="B64" s="332"/>
      <c r="C64" s="332"/>
      <c r="D64" s="332"/>
      <c r="E64" s="332"/>
      <c r="F64" s="332"/>
      <c r="G64" s="332"/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2"/>
      <c r="S64" s="332"/>
      <c r="T64" s="332"/>
      <c r="U64" s="332"/>
      <c r="V64" s="332"/>
    </row>
    <row r="65" spans="1:22" ht="15">
      <c r="A65" s="332"/>
      <c r="B65" s="332"/>
      <c r="C65" s="332"/>
      <c r="D65" s="332"/>
      <c r="E65" s="332"/>
      <c r="F65" s="332"/>
      <c r="G65" s="332"/>
      <c r="H65" s="332"/>
      <c r="I65" s="332"/>
      <c r="J65" s="332"/>
      <c r="K65" s="332"/>
      <c r="L65" s="332"/>
      <c r="M65" s="332"/>
      <c r="N65" s="332"/>
      <c r="O65" s="332"/>
      <c r="P65" s="332"/>
      <c r="Q65" s="332"/>
      <c r="R65" s="332"/>
      <c r="S65" s="332"/>
      <c r="T65" s="332"/>
      <c r="U65" s="332"/>
      <c r="V65" s="332"/>
    </row>
    <row r="66" spans="1:22" ht="15">
      <c r="A66" s="332"/>
      <c r="B66" s="332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</row>
    <row r="67" spans="1:22" ht="15">
      <c r="A67" s="332"/>
      <c r="B67" s="332"/>
      <c r="C67" s="332"/>
      <c r="D67" s="332"/>
      <c r="E67" s="332"/>
      <c r="F67" s="332"/>
      <c r="G67" s="332"/>
      <c r="H67" s="332"/>
      <c r="I67" s="332"/>
      <c r="J67" s="332"/>
      <c r="K67" s="332"/>
      <c r="L67" s="332"/>
      <c r="M67" s="332"/>
      <c r="N67" s="332"/>
      <c r="O67" s="332"/>
      <c r="P67" s="332"/>
      <c r="Q67" s="332"/>
      <c r="R67" s="332"/>
      <c r="S67" s="332"/>
      <c r="T67" s="332"/>
      <c r="U67" s="332"/>
      <c r="V67" s="332"/>
    </row>
    <row r="68" spans="1:22" ht="15">
      <c r="A68" s="332"/>
      <c r="B68" s="332"/>
      <c r="C68" s="332"/>
      <c r="D68" s="332"/>
      <c r="E68" s="332"/>
      <c r="F68" s="332"/>
      <c r="G68" s="332"/>
      <c r="H68" s="332"/>
      <c r="I68" s="332"/>
      <c r="J68" s="332"/>
      <c r="K68" s="332"/>
      <c r="L68" s="332"/>
      <c r="M68" s="332"/>
      <c r="N68" s="332"/>
      <c r="O68" s="332"/>
      <c r="P68" s="332"/>
      <c r="Q68" s="332"/>
      <c r="R68" s="332"/>
      <c r="S68" s="332"/>
      <c r="T68" s="332"/>
      <c r="U68" s="332"/>
      <c r="V68" s="332"/>
    </row>
    <row r="69" spans="1:22" ht="15">
      <c r="A69" s="332"/>
      <c r="B69" s="332"/>
      <c r="C69" s="332"/>
      <c r="D69" s="332"/>
      <c r="E69" s="332"/>
      <c r="F69" s="332"/>
      <c r="G69" s="332"/>
      <c r="H69" s="332"/>
      <c r="I69" s="332"/>
      <c r="J69" s="332"/>
      <c r="K69" s="332"/>
      <c r="L69" s="332"/>
      <c r="M69" s="332"/>
      <c r="N69" s="332"/>
      <c r="O69" s="332"/>
      <c r="P69" s="332"/>
      <c r="Q69" s="332"/>
      <c r="R69" s="332"/>
      <c r="S69" s="332"/>
      <c r="T69" s="332"/>
      <c r="U69" s="332"/>
      <c r="V69" s="332"/>
    </row>
    <row r="70" spans="1:22" ht="15">
      <c r="A70" s="332"/>
      <c r="B70" s="332"/>
      <c r="C70" s="332"/>
      <c r="D70" s="332"/>
      <c r="E70" s="332"/>
      <c r="F70" s="332"/>
      <c r="G70" s="332"/>
      <c r="H70" s="332"/>
      <c r="I70" s="332"/>
      <c r="J70" s="332"/>
      <c r="K70" s="332"/>
      <c r="L70" s="332"/>
      <c r="M70" s="332"/>
      <c r="N70" s="332"/>
      <c r="O70" s="332"/>
      <c r="P70" s="332"/>
      <c r="Q70" s="332"/>
      <c r="R70" s="332"/>
      <c r="S70" s="332"/>
      <c r="T70" s="332"/>
      <c r="U70" s="332"/>
      <c r="V70" s="332"/>
    </row>
    <row r="71" spans="1:22" ht="15">
      <c r="A71" s="332"/>
      <c r="B71" s="332"/>
      <c r="C71" s="332"/>
      <c r="D71" s="332"/>
      <c r="E71" s="332"/>
      <c r="F71" s="332"/>
      <c r="G71" s="332"/>
      <c r="H71" s="332"/>
      <c r="I71" s="332"/>
      <c r="J71" s="332"/>
      <c r="K71" s="332"/>
      <c r="L71" s="332"/>
      <c r="M71" s="332"/>
      <c r="N71" s="332"/>
      <c r="O71" s="332"/>
      <c r="P71" s="332"/>
      <c r="Q71" s="332"/>
      <c r="R71" s="332"/>
      <c r="S71" s="332"/>
      <c r="T71" s="332"/>
      <c r="U71" s="332"/>
      <c r="V71" s="332"/>
    </row>
    <row r="72" spans="1:22" ht="15">
      <c r="A72" s="332"/>
      <c r="B72" s="332"/>
      <c r="C72" s="332"/>
      <c r="D72" s="332"/>
      <c r="E72" s="332"/>
      <c r="F72" s="332"/>
      <c r="G72" s="332"/>
      <c r="H72" s="332"/>
      <c r="I72" s="332"/>
      <c r="J72" s="332"/>
      <c r="K72" s="332"/>
      <c r="L72" s="332"/>
      <c r="M72" s="332"/>
      <c r="N72" s="332"/>
      <c r="O72" s="332"/>
      <c r="P72" s="332"/>
      <c r="Q72" s="332"/>
      <c r="R72" s="332"/>
      <c r="S72" s="332"/>
      <c r="T72" s="332"/>
      <c r="U72" s="332"/>
      <c r="V72" s="332"/>
    </row>
    <row r="73" spans="1:22" ht="15">
      <c r="A73" s="332"/>
      <c r="B73" s="332"/>
      <c r="C73" s="332"/>
      <c r="D73" s="332"/>
      <c r="E73" s="332"/>
      <c r="F73" s="332"/>
      <c r="G73" s="332"/>
      <c r="H73" s="332"/>
      <c r="I73" s="332"/>
      <c r="J73" s="332"/>
      <c r="K73" s="332"/>
      <c r="L73" s="332"/>
      <c r="M73" s="332"/>
      <c r="N73" s="332"/>
      <c r="O73" s="332"/>
      <c r="P73" s="332"/>
      <c r="Q73" s="332"/>
      <c r="R73" s="332"/>
      <c r="S73" s="332"/>
      <c r="T73" s="332"/>
      <c r="U73" s="332"/>
      <c r="V73" s="332"/>
    </row>
    <row r="74" spans="1:22" ht="15">
      <c r="A74" s="332"/>
      <c r="B74" s="332"/>
      <c r="C74" s="332"/>
      <c r="D74" s="332"/>
      <c r="E74" s="332"/>
      <c r="F74" s="332"/>
      <c r="G74" s="332"/>
      <c r="H74" s="332"/>
      <c r="I74" s="332"/>
      <c r="J74" s="332"/>
      <c r="K74" s="332"/>
      <c r="L74" s="332"/>
      <c r="M74" s="332"/>
      <c r="N74" s="332"/>
      <c r="O74" s="332"/>
      <c r="P74" s="332"/>
      <c r="Q74" s="332"/>
      <c r="R74" s="332"/>
      <c r="S74" s="332"/>
      <c r="T74" s="332"/>
      <c r="U74" s="332"/>
      <c r="V74" s="332"/>
    </row>
    <row r="75" spans="1:22" ht="15">
      <c r="A75" s="332"/>
      <c r="B75" s="332"/>
      <c r="C75" s="332"/>
      <c r="D75" s="332"/>
      <c r="E75" s="332"/>
      <c r="F75" s="332"/>
      <c r="G75" s="332"/>
      <c r="H75" s="332"/>
      <c r="I75" s="332"/>
      <c r="J75" s="332"/>
      <c r="K75" s="332"/>
      <c r="L75" s="332"/>
      <c r="M75" s="332"/>
      <c r="N75" s="332"/>
      <c r="O75" s="332"/>
      <c r="P75" s="332"/>
      <c r="Q75" s="332"/>
      <c r="R75" s="332"/>
      <c r="S75" s="332"/>
      <c r="T75" s="332"/>
      <c r="U75" s="332"/>
      <c r="V75" s="332"/>
    </row>
    <row r="76" spans="1:22" ht="15">
      <c r="A76" s="332"/>
      <c r="B76" s="332"/>
      <c r="C76" s="332"/>
      <c r="D76" s="332"/>
      <c r="E76" s="332"/>
      <c r="F76" s="332"/>
      <c r="G76" s="332"/>
      <c r="H76" s="332"/>
      <c r="I76" s="332"/>
      <c r="J76" s="332"/>
      <c r="K76" s="332"/>
      <c r="L76" s="332"/>
      <c r="M76" s="332"/>
      <c r="N76" s="332"/>
      <c r="O76" s="332"/>
      <c r="P76" s="332"/>
      <c r="Q76" s="332"/>
      <c r="R76" s="332"/>
      <c r="S76" s="332"/>
      <c r="T76" s="332"/>
      <c r="U76" s="332"/>
      <c r="V76" s="332"/>
    </row>
    <row r="77" spans="1:22" ht="15">
      <c r="A77" s="332"/>
      <c r="B77" s="332"/>
      <c r="C77" s="332"/>
      <c r="D77" s="332"/>
      <c r="E77" s="332"/>
      <c r="F77" s="332"/>
      <c r="G77" s="332"/>
      <c r="H77" s="332"/>
      <c r="I77" s="332"/>
      <c r="J77" s="332"/>
      <c r="K77" s="332"/>
      <c r="L77" s="332"/>
      <c r="M77" s="332"/>
      <c r="N77" s="332"/>
      <c r="O77" s="332"/>
      <c r="P77" s="332"/>
      <c r="Q77" s="332"/>
      <c r="R77" s="332"/>
      <c r="S77" s="332"/>
      <c r="T77" s="332"/>
      <c r="U77" s="332"/>
      <c r="V77" s="332"/>
    </row>
    <row r="78" spans="1:22" ht="15">
      <c r="A78" s="332"/>
      <c r="B78" s="332"/>
      <c r="C78" s="332"/>
      <c r="D78" s="332"/>
      <c r="E78" s="332"/>
      <c r="F78" s="332"/>
      <c r="G78" s="332"/>
      <c r="H78" s="332"/>
      <c r="I78" s="332"/>
      <c r="J78" s="332"/>
      <c r="K78" s="332"/>
      <c r="L78" s="332"/>
      <c r="M78" s="332"/>
      <c r="N78" s="332"/>
      <c r="O78" s="332"/>
      <c r="P78" s="332"/>
      <c r="Q78" s="332"/>
      <c r="R78" s="332"/>
      <c r="S78" s="332"/>
      <c r="T78" s="332"/>
      <c r="U78" s="332"/>
      <c r="V78" s="332"/>
    </row>
    <row r="79" spans="1:22" ht="15">
      <c r="A79" s="332"/>
      <c r="B79" s="332"/>
      <c r="C79" s="332"/>
      <c r="D79" s="332"/>
      <c r="E79" s="332"/>
      <c r="F79" s="332"/>
      <c r="G79" s="332"/>
      <c r="H79" s="332"/>
      <c r="I79" s="332"/>
      <c r="J79" s="332"/>
      <c r="K79" s="332"/>
      <c r="L79" s="332"/>
      <c r="M79" s="332"/>
      <c r="N79" s="332"/>
      <c r="O79" s="332"/>
      <c r="P79" s="332"/>
      <c r="Q79" s="332"/>
      <c r="R79" s="332"/>
      <c r="S79" s="332"/>
      <c r="T79" s="332"/>
      <c r="U79" s="332"/>
      <c r="V79" s="332"/>
    </row>
    <row r="80" spans="1:22" ht="15">
      <c r="A80" s="332"/>
      <c r="B80" s="332"/>
      <c r="C80" s="332"/>
      <c r="D80" s="332"/>
      <c r="E80" s="332"/>
      <c r="F80" s="332"/>
      <c r="G80" s="332"/>
      <c r="H80" s="332"/>
      <c r="I80" s="332"/>
      <c r="J80" s="332"/>
      <c r="K80" s="332"/>
      <c r="L80" s="332"/>
      <c r="M80" s="332"/>
      <c r="N80" s="332"/>
      <c r="O80" s="332"/>
      <c r="P80" s="332"/>
      <c r="Q80" s="332"/>
      <c r="R80" s="332"/>
      <c r="S80" s="332"/>
      <c r="T80" s="332"/>
      <c r="U80" s="332"/>
      <c r="V80" s="332"/>
    </row>
    <row r="81" spans="1:22" ht="15">
      <c r="A81" s="332"/>
      <c r="B81" s="332"/>
      <c r="C81" s="332"/>
      <c r="D81" s="332"/>
      <c r="E81" s="332"/>
      <c r="F81" s="332"/>
      <c r="G81" s="332"/>
      <c r="H81" s="332"/>
      <c r="I81" s="332"/>
      <c r="J81" s="332"/>
      <c r="K81" s="332"/>
      <c r="L81" s="332"/>
      <c r="M81" s="332"/>
      <c r="N81" s="332"/>
      <c r="O81" s="332"/>
      <c r="P81" s="332"/>
      <c r="Q81" s="332"/>
      <c r="R81" s="332"/>
      <c r="S81" s="332"/>
      <c r="T81" s="332"/>
      <c r="U81" s="332"/>
      <c r="V81" s="332"/>
    </row>
    <row r="82" spans="1:22" ht="15">
      <c r="A82" s="332"/>
      <c r="B82" s="332"/>
      <c r="C82" s="332"/>
      <c r="D82" s="332"/>
      <c r="E82" s="332"/>
      <c r="F82" s="332"/>
      <c r="G82" s="332"/>
      <c r="H82" s="332"/>
      <c r="I82" s="332"/>
      <c r="J82" s="332"/>
      <c r="K82" s="332"/>
      <c r="L82" s="332"/>
      <c r="M82" s="332"/>
      <c r="N82" s="332"/>
      <c r="O82" s="332"/>
      <c r="P82" s="332"/>
      <c r="Q82" s="332"/>
      <c r="R82" s="332"/>
      <c r="S82" s="332"/>
      <c r="T82" s="332"/>
      <c r="U82" s="332"/>
      <c r="V82" s="332"/>
    </row>
    <row r="83" spans="1:22" ht="15">
      <c r="A83" s="332"/>
      <c r="B83" s="332"/>
      <c r="C83" s="332"/>
      <c r="D83" s="332"/>
      <c r="E83" s="332"/>
      <c r="F83" s="332"/>
      <c r="G83" s="332"/>
      <c r="H83" s="332"/>
      <c r="I83" s="332"/>
      <c r="J83" s="332"/>
      <c r="K83" s="332"/>
      <c r="L83" s="332"/>
      <c r="M83" s="332"/>
      <c r="N83" s="332"/>
      <c r="O83" s="332"/>
      <c r="P83" s="332"/>
      <c r="Q83" s="332"/>
      <c r="R83" s="332"/>
      <c r="S83" s="332"/>
      <c r="T83" s="332"/>
      <c r="U83" s="332"/>
      <c r="V83" s="332"/>
    </row>
    <row r="84" spans="1:22" ht="15">
      <c r="A84" s="332"/>
      <c r="B84" s="332"/>
      <c r="C84" s="332"/>
      <c r="D84" s="332"/>
      <c r="E84" s="332"/>
      <c r="F84" s="332"/>
      <c r="G84" s="332"/>
      <c r="H84" s="332"/>
      <c r="I84" s="332"/>
      <c r="J84" s="332"/>
      <c r="K84" s="332"/>
      <c r="L84" s="332"/>
      <c r="M84" s="332"/>
      <c r="N84" s="332"/>
      <c r="O84" s="332"/>
      <c r="P84" s="332"/>
      <c r="Q84" s="332"/>
      <c r="R84" s="332"/>
      <c r="S84" s="332"/>
      <c r="T84" s="332"/>
      <c r="U84" s="332"/>
      <c r="V84" s="332"/>
    </row>
    <row r="85" spans="1:22" ht="15">
      <c r="A85" s="332"/>
      <c r="B85" s="332"/>
      <c r="C85" s="332"/>
      <c r="D85" s="332"/>
      <c r="E85" s="332"/>
      <c r="F85" s="332"/>
      <c r="G85" s="332"/>
      <c r="H85" s="332"/>
      <c r="I85" s="332"/>
      <c r="J85" s="332"/>
      <c r="K85" s="332"/>
      <c r="L85" s="332"/>
      <c r="M85" s="332"/>
      <c r="N85" s="332"/>
      <c r="O85" s="332"/>
      <c r="P85" s="332"/>
      <c r="Q85" s="332"/>
      <c r="R85" s="332"/>
      <c r="S85" s="332"/>
      <c r="T85" s="332"/>
      <c r="U85" s="332"/>
      <c r="V85" s="332"/>
    </row>
    <row r="86" spans="1:22" ht="15">
      <c r="A86" s="332"/>
      <c r="B86" s="332"/>
      <c r="C86" s="332"/>
      <c r="D86" s="332"/>
      <c r="E86" s="332"/>
      <c r="F86" s="332"/>
      <c r="G86" s="332"/>
      <c r="H86" s="332"/>
      <c r="I86" s="332"/>
      <c r="J86" s="332"/>
      <c r="K86" s="332"/>
      <c r="L86" s="332"/>
      <c r="M86" s="332"/>
      <c r="N86" s="332"/>
      <c r="O86" s="332"/>
      <c r="P86" s="332"/>
      <c r="Q86" s="332"/>
      <c r="R86" s="332"/>
      <c r="S86" s="332"/>
      <c r="T86" s="332"/>
      <c r="U86" s="332"/>
      <c r="V86" s="332"/>
    </row>
    <row r="87" spans="1:22" ht="15">
      <c r="A87" s="332"/>
      <c r="B87" s="332"/>
      <c r="C87" s="332"/>
      <c r="D87" s="332"/>
      <c r="E87" s="332"/>
      <c r="F87" s="332"/>
      <c r="G87" s="332"/>
      <c r="H87" s="332"/>
      <c r="I87" s="332"/>
      <c r="J87" s="332"/>
      <c r="K87" s="332"/>
      <c r="L87" s="332"/>
      <c r="M87" s="332"/>
      <c r="N87" s="332"/>
      <c r="O87" s="332"/>
      <c r="P87" s="332"/>
      <c r="Q87" s="332"/>
      <c r="R87" s="332"/>
      <c r="S87" s="332"/>
      <c r="T87" s="332"/>
      <c r="U87" s="332"/>
      <c r="V87" s="332"/>
    </row>
    <row r="88" spans="1:22" ht="15">
      <c r="A88" s="332"/>
      <c r="B88" s="332"/>
      <c r="C88" s="332"/>
      <c r="D88" s="332"/>
      <c r="E88" s="332"/>
      <c r="F88" s="332"/>
      <c r="G88" s="332"/>
      <c r="H88" s="332"/>
      <c r="I88" s="332"/>
      <c r="J88" s="332"/>
      <c r="K88" s="332"/>
      <c r="L88" s="332"/>
      <c r="M88" s="332"/>
      <c r="N88" s="332"/>
      <c r="O88" s="332"/>
      <c r="P88" s="332"/>
      <c r="Q88" s="332"/>
      <c r="R88" s="332"/>
      <c r="S88" s="332"/>
      <c r="T88" s="332"/>
      <c r="U88" s="332"/>
      <c r="V88" s="332"/>
    </row>
    <row r="89" spans="1:22" ht="15">
      <c r="A89" s="332"/>
      <c r="B89" s="332"/>
      <c r="C89" s="332"/>
      <c r="D89" s="332"/>
      <c r="E89" s="332"/>
      <c r="F89" s="332"/>
      <c r="G89" s="332"/>
      <c r="H89" s="332"/>
      <c r="I89" s="332"/>
      <c r="J89" s="332"/>
      <c r="K89" s="332"/>
      <c r="L89" s="332"/>
      <c r="M89" s="332"/>
      <c r="N89" s="332"/>
      <c r="O89" s="332"/>
      <c r="P89" s="332"/>
      <c r="Q89" s="332"/>
      <c r="R89" s="332"/>
      <c r="S89" s="332"/>
      <c r="T89" s="332"/>
      <c r="U89" s="332"/>
      <c r="V89" s="332"/>
    </row>
    <row r="90" spans="1:22" ht="15">
      <c r="A90" s="332"/>
      <c r="B90" s="332"/>
      <c r="C90" s="332"/>
      <c r="D90" s="332"/>
      <c r="E90" s="332"/>
      <c r="F90" s="332"/>
      <c r="G90" s="332"/>
      <c r="H90" s="332"/>
      <c r="I90" s="332"/>
      <c r="J90" s="332"/>
      <c r="K90" s="332"/>
      <c r="L90" s="332"/>
      <c r="M90" s="332"/>
      <c r="N90" s="332"/>
      <c r="O90" s="332"/>
      <c r="P90" s="332"/>
      <c r="Q90" s="332"/>
      <c r="R90" s="332"/>
      <c r="S90" s="332"/>
      <c r="T90" s="332"/>
      <c r="U90" s="332"/>
      <c r="V90" s="332"/>
    </row>
    <row r="91" spans="1:22" ht="15">
      <c r="A91" s="332"/>
      <c r="B91" s="332"/>
      <c r="C91" s="332"/>
      <c r="D91" s="332"/>
      <c r="E91" s="332"/>
      <c r="F91" s="332"/>
      <c r="G91" s="332"/>
      <c r="H91" s="332"/>
      <c r="I91" s="332"/>
      <c r="J91" s="332"/>
      <c r="K91" s="332"/>
      <c r="L91" s="332"/>
      <c r="M91" s="332"/>
      <c r="N91" s="332"/>
      <c r="O91" s="332"/>
      <c r="P91" s="332"/>
      <c r="Q91" s="332"/>
      <c r="R91" s="332"/>
      <c r="S91" s="332"/>
      <c r="T91" s="332"/>
      <c r="U91" s="332"/>
      <c r="V91" s="332"/>
    </row>
    <row r="92" spans="1:22" ht="15">
      <c r="A92" s="332"/>
      <c r="B92" s="332"/>
      <c r="C92" s="332"/>
      <c r="D92" s="332"/>
      <c r="E92" s="332"/>
      <c r="F92" s="332"/>
      <c r="G92" s="332"/>
      <c r="H92" s="332"/>
      <c r="I92" s="332"/>
      <c r="J92" s="332"/>
      <c r="K92" s="332"/>
      <c r="L92" s="332"/>
      <c r="M92" s="332"/>
      <c r="N92" s="332"/>
      <c r="O92" s="332"/>
      <c r="P92" s="332"/>
      <c r="Q92" s="332"/>
      <c r="R92" s="332"/>
      <c r="S92" s="332"/>
      <c r="T92" s="332"/>
      <c r="U92" s="332"/>
      <c r="V92" s="332"/>
    </row>
    <row r="93" spans="1:22" ht="15">
      <c r="A93" s="332"/>
      <c r="B93" s="332"/>
      <c r="C93" s="332"/>
      <c r="D93" s="332"/>
      <c r="E93" s="332"/>
      <c r="F93" s="332"/>
      <c r="G93" s="332"/>
      <c r="H93" s="332"/>
      <c r="I93" s="332"/>
      <c r="J93" s="332"/>
      <c r="K93" s="332"/>
      <c r="L93" s="332"/>
      <c r="M93" s="332"/>
      <c r="N93" s="332"/>
      <c r="O93" s="332"/>
      <c r="P93" s="332"/>
      <c r="Q93" s="332"/>
      <c r="R93" s="332"/>
      <c r="S93" s="332"/>
      <c r="T93" s="332"/>
      <c r="U93" s="332"/>
      <c r="V93" s="332"/>
    </row>
    <row r="94" spans="1:22" ht="15">
      <c r="A94" s="332"/>
      <c r="B94" s="332"/>
      <c r="C94" s="332"/>
      <c r="D94" s="332"/>
      <c r="E94" s="332"/>
      <c r="F94" s="332"/>
      <c r="G94" s="332"/>
      <c r="H94" s="332"/>
      <c r="I94" s="332"/>
      <c r="J94" s="332"/>
      <c r="K94" s="332"/>
      <c r="L94" s="332"/>
      <c r="M94" s="332"/>
      <c r="N94" s="332"/>
      <c r="O94" s="332"/>
      <c r="P94" s="332"/>
      <c r="Q94" s="332"/>
      <c r="R94" s="332"/>
      <c r="S94" s="332"/>
      <c r="T94" s="332"/>
      <c r="U94" s="332"/>
      <c r="V94" s="332"/>
    </row>
    <row r="95" spans="1:22" ht="15">
      <c r="A95" s="332"/>
      <c r="B95" s="332"/>
      <c r="C95" s="332"/>
      <c r="D95" s="332"/>
      <c r="E95" s="332"/>
      <c r="F95" s="332"/>
      <c r="G95" s="332"/>
      <c r="H95" s="332"/>
      <c r="I95" s="332"/>
      <c r="J95" s="332"/>
      <c r="K95" s="332"/>
      <c r="L95" s="332"/>
      <c r="M95" s="332"/>
      <c r="N95" s="332"/>
      <c r="O95" s="332"/>
      <c r="P95" s="332"/>
      <c r="Q95" s="332"/>
      <c r="R95" s="332"/>
      <c r="S95" s="332"/>
      <c r="T95" s="332"/>
      <c r="U95" s="332"/>
      <c r="V95" s="332"/>
    </row>
  </sheetData>
  <mergeCells count="14">
    <mergeCell ref="A30:A31"/>
    <mergeCell ref="B30:D30"/>
    <mergeCell ref="A28:B28"/>
    <mergeCell ref="K2:M2"/>
    <mergeCell ref="A22:B22"/>
    <mergeCell ref="A25:B25"/>
    <mergeCell ref="A26:B26"/>
    <mergeCell ref="A27:B27"/>
    <mergeCell ref="A19:B19"/>
    <mergeCell ref="A2:A3"/>
    <mergeCell ref="B2:D2"/>
    <mergeCell ref="E2:G2"/>
    <mergeCell ref="H2:J2"/>
    <mergeCell ref="G24:I24"/>
  </mergeCells>
  <printOptions/>
  <pageMargins left="0.7" right="0.7" top="0.75" bottom="0.75" header="0.3" footer="0.3"/>
  <pageSetup fitToHeight="0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 topLeftCell="A1">
      <selection activeCell="A20" sqref="A20:E20"/>
    </sheetView>
  </sheetViews>
  <sheetFormatPr defaultColWidth="9.140625" defaultRowHeight="15"/>
  <cols>
    <col min="5" max="5" width="11.7109375" style="0" bestFit="1" customWidth="1"/>
    <col min="6" max="6" width="12.57421875" style="0" customWidth="1"/>
    <col min="7" max="7" width="12.7109375" style="0" customWidth="1"/>
  </cols>
  <sheetData>
    <row r="1" spans="1:12" ht="15">
      <c r="A1" t="s">
        <v>516</v>
      </c>
      <c r="E1" s="325">
        <v>54457</v>
      </c>
      <c r="F1" s="325"/>
      <c r="G1" s="325"/>
      <c r="H1" s="325"/>
      <c r="I1" s="325"/>
      <c r="J1" s="325"/>
      <c r="K1" s="325"/>
      <c r="L1" s="325"/>
    </row>
    <row r="2" spans="1:12" ht="15">
      <c r="A2" t="s">
        <v>517</v>
      </c>
      <c r="E2" s="325">
        <v>28130.4</v>
      </c>
      <c r="F2" s="325"/>
      <c r="G2" s="325"/>
      <c r="H2" s="325"/>
      <c r="I2" s="325"/>
      <c r="J2" s="325"/>
      <c r="K2" s="325"/>
      <c r="L2" s="325"/>
    </row>
    <row r="3" spans="1:12" ht="15">
      <c r="A3" t="s">
        <v>518</v>
      </c>
      <c r="E3" s="325">
        <v>24035</v>
      </c>
      <c r="F3" s="325"/>
      <c r="G3" s="325"/>
      <c r="H3" s="325"/>
      <c r="I3" s="325"/>
      <c r="J3" s="325"/>
      <c r="K3" s="325"/>
      <c r="L3" s="325"/>
    </row>
    <row r="4" spans="5:12" ht="15">
      <c r="E4" s="325"/>
      <c r="F4" s="325"/>
      <c r="G4" s="325"/>
      <c r="H4" s="325"/>
      <c r="I4" s="325"/>
      <c r="J4" s="325"/>
      <c r="K4" s="325"/>
      <c r="L4" s="325"/>
    </row>
    <row r="5" spans="1:12" ht="45">
      <c r="A5" s="520" t="s">
        <v>541</v>
      </c>
      <c r="B5" s="520"/>
      <c r="C5" s="520"/>
      <c r="D5" s="520"/>
      <c r="E5" s="372">
        <v>3069971</v>
      </c>
      <c r="F5" s="318"/>
      <c r="G5" s="377" t="s">
        <v>545</v>
      </c>
      <c r="H5" s="325"/>
      <c r="I5" s="325"/>
      <c r="J5" s="325"/>
      <c r="K5" s="325"/>
      <c r="L5" s="325"/>
    </row>
    <row r="6" spans="1:12" s="369" customFormat="1" ht="15">
      <c r="A6" s="521" t="s">
        <v>22</v>
      </c>
      <c r="B6" s="521"/>
      <c r="C6" s="521"/>
      <c r="D6" s="521"/>
      <c r="E6" s="373">
        <v>2821308</v>
      </c>
      <c r="F6" s="372"/>
      <c r="G6" s="372">
        <f>E6/E5*100</f>
        <v>91.90015149980243</v>
      </c>
      <c r="H6" s="370"/>
      <c r="I6" s="370"/>
      <c r="J6" s="370"/>
      <c r="K6" s="370"/>
      <c r="L6" s="370"/>
    </row>
    <row r="7" spans="1:12" ht="15">
      <c r="A7" s="519" t="s">
        <v>544</v>
      </c>
      <c r="B7" s="519"/>
      <c r="C7" s="519"/>
      <c r="D7" s="519"/>
      <c r="E7" s="374">
        <v>953132</v>
      </c>
      <c r="F7" s="318">
        <f>E7/E6*100</f>
        <v>33.78333737401234</v>
      </c>
      <c r="G7" s="318">
        <f>E7/E5*100</f>
        <v>31.046938228406717</v>
      </c>
      <c r="H7" s="325"/>
      <c r="I7" s="325"/>
      <c r="J7" s="325"/>
      <c r="K7" s="325"/>
      <c r="L7" s="325"/>
    </row>
    <row r="8" spans="1:12" ht="15">
      <c r="A8" s="522" t="s">
        <v>546</v>
      </c>
      <c r="B8" s="522"/>
      <c r="C8" s="522"/>
      <c r="D8" s="522"/>
      <c r="E8" s="374">
        <v>899353</v>
      </c>
      <c r="F8" s="318">
        <f>E8/E6*100</f>
        <v>31.87716477605423</v>
      </c>
      <c r="G8" s="318">
        <f>E8/E5*100</f>
        <v>29.295162723035496</v>
      </c>
      <c r="H8" s="325"/>
      <c r="I8" s="325"/>
      <c r="J8" s="325"/>
      <c r="K8" s="325"/>
      <c r="L8" s="325"/>
    </row>
    <row r="9" spans="1:12" ht="30" customHeight="1">
      <c r="A9" s="523" t="s">
        <v>547</v>
      </c>
      <c r="B9" s="524"/>
      <c r="C9" s="524"/>
      <c r="D9" s="524"/>
      <c r="E9" s="374">
        <v>444134</v>
      </c>
      <c r="F9" s="318">
        <f>E9/E6*100</f>
        <v>15.742130954862072</v>
      </c>
      <c r="G9" s="318">
        <f>E9/E5*100</f>
        <v>14.467042196815541</v>
      </c>
      <c r="H9" s="325"/>
      <c r="I9" s="325"/>
      <c r="J9" s="325"/>
      <c r="K9" s="325"/>
      <c r="L9" s="325"/>
    </row>
    <row r="10" spans="1:12" ht="15">
      <c r="A10" s="519" t="s">
        <v>548</v>
      </c>
      <c r="B10" s="522"/>
      <c r="C10" s="522"/>
      <c r="D10" s="522"/>
      <c r="E10" s="374">
        <v>465086</v>
      </c>
      <c r="F10" s="318">
        <f>E10/E6*100</f>
        <v>16.484765222372037</v>
      </c>
      <c r="G10" s="318">
        <f>E10/E5*100</f>
        <v>15.149524213746645</v>
      </c>
      <c r="H10" s="325"/>
      <c r="I10" s="325"/>
      <c r="J10" s="325"/>
      <c r="K10" s="325"/>
      <c r="L10" s="325"/>
    </row>
    <row r="11" spans="1:12" ht="15">
      <c r="A11" s="519" t="s">
        <v>549</v>
      </c>
      <c r="B11" s="522"/>
      <c r="C11" s="522"/>
      <c r="D11" s="522"/>
      <c r="E11" s="374">
        <v>30481</v>
      </c>
      <c r="F11" s="318">
        <f>E11/E6*100</f>
        <v>1.080385409887896</v>
      </c>
      <c r="G11" s="318">
        <f>E11/E5*100</f>
        <v>0.992875828468738</v>
      </c>
      <c r="H11" s="325"/>
      <c r="I11" s="325"/>
      <c r="J11" s="325"/>
      <c r="K11" s="325"/>
      <c r="L11" s="325"/>
    </row>
    <row r="12" spans="1:12" ht="15">
      <c r="A12" s="519" t="s">
        <v>550</v>
      </c>
      <c r="B12" s="522"/>
      <c r="C12" s="522"/>
      <c r="D12" s="522"/>
      <c r="E12" s="374">
        <v>29122</v>
      </c>
      <c r="F12" s="318">
        <f>E12/E6*100</f>
        <v>1.0322162628114335</v>
      </c>
      <c r="G12" s="318">
        <f>E12/E5*100</f>
        <v>0.9486083093293064</v>
      </c>
      <c r="H12" s="325"/>
      <c r="I12" s="325"/>
      <c r="J12" s="325"/>
      <c r="K12" s="325"/>
      <c r="L12" s="325"/>
    </row>
    <row r="13" spans="1:12" s="369" customFormat="1" ht="15">
      <c r="A13" s="375" t="s">
        <v>542</v>
      </c>
      <c r="B13" s="376"/>
      <c r="C13" s="376"/>
      <c r="D13" s="376"/>
      <c r="E13" s="373">
        <v>143438</v>
      </c>
      <c r="F13" s="372"/>
      <c r="G13" s="372">
        <f>E13/E5*100</f>
        <v>4.672291692657684</v>
      </c>
      <c r="H13" s="370"/>
      <c r="I13" s="370"/>
      <c r="J13" s="370"/>
      <c r="K13" s="370"/>
      <c r="L13" s="370"/>
    </row>
    <row r="14" spans="1:12" s="369" customFormat="1" ht="15">
      <c r="A14" s="375" t="s">
        <v>543</v>
      </c>
      <c r="B14" s="376"/>
      <c r="C14" s="376"/>
      <c r="D14" s="376"/>
      <c r="E14" s="373">
        <v>105225</v>
      </c>
      <c r="F14" s="372"/>
      <c r="G14" s="372">
        <f>E14/E5*100</f>
        <v>3.4275568075398755</v>
      </c>
      <c r="H14" s="370"/>
      <c r="I14" s="370"/>
      <c r="J14" s="370"/>
      <c r="K14" s="370"/>
      <c r="L14" s="370"/>
    </row>
    <row r="15" spans="5:12" ht="15">
      <c r="E15" s="325"/>
      <c r="F15" s="325"/>
      <c r="G15" s="325"/>
      <c r="H15" s="325"/>
      <c r="I15" s="325"/>
      <c r="J15" s="325"/>
      <c r="K15" s="325"/>
      <c r="L15" s="325"/>
    </row>
    <row r="16" spans="5:12" ht="15">
      <c r="E16" s="325"/>
      <c r="F16" s="325"/>
      <c r="G16" s="325"/>
      <c r="H16" s="325"/>
      <c r="I16" s="325"/>
      <c r="J16" s="325"/>
      <c r="K16" s="325"/>
      <c r="L16" s="325"/>
    </row>
    <row r="17" spans="5:12" ht="15">
      <c r="E17" s="325"/>
      <c r="F17" s="325"/>
      <c r="G17" s="325"/>
      <c r="H17" s="325"/>
      <c r="I17" s="325"/>
      <c r="J17" s="325"/>
      <c r="K17" s="325"/>
      <c r="L17" s="325"/>
    </row>
    <row r="18" spans="5:12" ht="15">
      <c r="E18" s="325"/>
      <c r="F18" s="325"/>
      <c r="G18" s="325"/>
      <c r="H18" s="325"/>
      <c r="I18" s="325"/>
      <c r="J18" s="325"/>
      <c r="K18" s="325"/>
      <c r="L18" s="325"/>
    </row>
    <row r="19" spans="1:12" ht="45">
      <c r="A19" s="520" t="s">
        <v>552</v>
      </c>
      <c r="B19" s="520"/>
      <c r="C19" s="520"/>
      <c r="D19" s="520"/>
      <c r="E19" s="520"/>
      <c r="F19" s="372">
        <v>2921072</v>
      </c>
      <c r="G19" s="377" t="s">
        <v>551</v>
      </c>
      <c r="H19" s="325"/>
      <c r="I19" s="325"/>
      <c r="J19" s="325"/>
      <c r="K19" s="325"/>
      <c r="L19" s="325"/>
    </row>
    <row r="20" spans="1:12" ht="15">
      <c r="A20" s="519" t="s">
        <v>528</v>
      </c>
      <c r="B20" s="519"/>
      <c r="C20" s="519"/>
      <c r="D20" s="519"/>
      <c r="E20" s="519"/>
      <c r="F20" s="318">
        <v>985847</v>
      </c>
      <c r="G20" s="318">
        <f>F20/F19*100</f>
        <v>33.74949333669283</v>
      </c>
      <c r="H20" s="325"/>
      <c r="I20" s="325"/>
      <c r="J20" s="325"/>
      <c r="K20" s="325"/>
      <c r="L20" s="325"/>
    </row>
    <row r="21" spans="1:12" ht="15">
      <c r="A21" s="519" t="s">
        <v>529</v>
      </c>
      <c r="B21" s="519"/>
      <c r="C21" s="519"/>
      <c r="D21" s="519"/>
      <c r="E21" s="519"/>
      <c r="F21" s="318">
        <f>SUM(F22:F27)</f>
        <v>711971</v>
      </c>
      <c r="G21" s="318">
        <f>F21/F19*100</f>
        <v>24.37362036950818</v>
      </c>
      <c r="H21" s="325">
        <f>SUM(G20:G21)</f>
        <v>58.12311370620101</v>
      </c>
      <c r="I21" s="325"/>
      <c r="J21" s="325"/>
      <c r="K21" s="325"/>
      <c r="L21" s="325"/>
    </row>
    <row r="22" spans="1:12" ht="15">
      <c r="A22" s="519" t="s">
        <v>530</v>
      </c>
      <c r="B22" s="519"/>
      <c r="C22" s="519"/>
      <c r="D22" s="519"/>
      <c r="E22" s="519"/>
      <c r="F22" s="318">
        <v>189018</v>
      </c>
      <c r="G22" s="318"/>
      <c r="H22" s="325"/>
      <c r="I22" s="325"/>
      <c r="J22" s="325"/>
      <c r="K22" s="325"/>
      <c r="L22" s="325"/>
    </row>
    <row r="23" spans="1:12" ht="15">
      <c r="A23" s="519" t="s">
        <v>531</v>
      </c>
      <c r="B23" s="519"/>
      <c r="C23" s="519"/>
      <c r="D23" s="519"/>
      <c r="E23" s="519"/>
      <c r="F23" s="318">
        <v>10709</v>
      </c>
      <c r="G23" s="318"/>
      <c r="H23" s="325"/>
      <c r="I23" s="325"/>
      <c r="J23" s="325"/>
      <c r="K23" s="325"/>
      <c r="L23" s="325"/>
    </row>
    <row r="24" spans="1:12" ht="15">
      <c r="A24" s="519" t="s">
        <v>532</v>
      </c>
      <c r="B24" s="519"/>
      <c r="C24" s="519"/>
      <c r="D24" s="519"/>
      <c r="E24" s="519"/>
      <c r="F24" s="318">
        <v>54457</v>
      </c>
      <c r="G24" s="318"/>
      <c r="H24" s="325"/>
      <c r="I24" s="325"/>
      <c r="J24" s="325"/>
      <c r="K24" s="325"/>
      <c r="L24" s="325"/>
    </row>
    <row r="25" spans="1:12" ht="15">
      <c r="A25" s="519" t="s">
        <v>533</v>
      </c>
      <c r="B25" s="519"/>
      <c r="C25" s="519"/>
      <c r="D25" s="519"/>
      <c r="E25" s="519"/>
      <c r="F25" s="318">
        <v>98384</v>
      </c>
      <c r="G25" s="318"/>
      <c r="H25" s="325"/>
      <c r="I25" s="325"/>
      <c r="J25" s="325"/>
      <c r="K25" s="325"/>
      <c r="L25" s="325"/>
    </row>
    <row r="26" spans="1:12" ht="15">
      <c r="A26" s="519" t="s">
        <v>540</v>
      </c>
      <c r="B26" s="519"/>
      <c r="C26" s="519"/>
      <c r="D26" s="519"/>
      <c r="E26" s="519"/>
      <c r="F26" s="318">
        <v>47250</v>
      </c>
      <c r="G26" s="318"/>
      <c r="H26" s="325"/>
      <c r="I26" s="325"/>
      <c r="J26" s="325"/>
      <c r="K26" s="325"/>
      <c r="L26" s="325"/>
    </row>
    <row r="27" spans="1:12" ht="15">
      <c r="A27" s="519" t="s">
        <v>534</v>
      </c>
      <c r="B27" s="519"/>
      <c r="C27" s="519"/>
      <c r="D27" s="519"/>
      <c r="E27" s="519"/>
      <c r="F27" s="318">
        <v>312153</v>
      </c>
      <c r="G27" s="318"/>
      <c r="H27" s="325"/>
      <c r="I27" s="325"/>
      <c r="J27" s="325"/>
      <c r="K27" s="325"/>
      <c r="L27" s="325"/>
    </row>
    <row r="28" spans="1:12" ht="15">
      <c r="A28" s="519" t="s">
        <v>538</v>
      </c>
      <c r="B28" s="519"/>
      <c r="C28" s="519"/>
      <c r="D28" s="519"/>
      <c r="E28" s="519"/>
      <c r="F28" s="318">
        <v>632201</v>
      </c>
      <c r="G28" s="318">
        <f>F28/F19*100</f>
        <v>21.642773611879473</v>
      </c>
      <c r="H28" s="325"/>
      <c r="I28" s="325"/>
      <c r="J28" s="325"/>
      <c r="K28" s="325"/>
      <c r="L28" s="325"/>
    </row>
    <row r="29" spans="1:12" ht="15">
      <c r="A29" s="519" t="s">
        <v>535</v>
      </c>
      <c r="B29" s="519"/>
      <c r="C29" s="519"/>
      <c r="D29" s="519"/>
      <c r="E29" s="519"/>
      <c r="F29" s="318">
        <v>93393</v>
      </c>
      <c r="G29" s="318">
        <f>F29/F19*100</f>
        <v>3.197216638275263</v>
      </c>
      <c r="H29" s="325"/>
      <c r="I29" s="325"/>
      <c r="J29" s="325"/>
      <c r="K29" s="325"/>
      <c r="L29" s="325"/>
    </row>
    <row r="30" spans="1:12" ht="15">
      <c r="A30" s="519" t="s">
        <v>536</v>
      </c>
      <c r="B30" s="519"/>
      <c r="C30" s="519"/>
      <c r="D30" s="519"/>
      <c r="E30" s="519"/>
      <c r="F30" s="318">
        <v>228680</v>
      </c>
      <c r="G30" s="318">
        <f>F30/F19*100</f>
        <v>7.828632775912404</v>
      </c>
      <c r="H30" s="325"/>
      <c r="I30" s="325"/>
      <c r="J30" s="325"/>
      <c r="K30" s="325"/>
      <c r="L30" s="325"/>
    </row>
    <row r="31" spans="1:12" ht="15">
      <c r="A31" s="519" t="s">
        <v>537</v>
      </c>
      <c r="B31" s="519"/>
      <c r="C31" s="519"/>
      <c r="D31" s="519"/>
      <c r="E31" s="519"/>
      <c r="F31" s="318">
        <v>50842</v>
      </c>
      <c r="G31" s="318">
        <f>F31/F19*100</f>
        <v>1.7405253961559317</v>
      </c>
      <c r="H31" s="325"/>
      <c r="I31" s="325"/>
      <c r="J31" s="325"/>
      <c r="K31" s="325"/>
      <c r="L31" s="325"/>
    </row>
    <row r="32" spans="1:12" ht="15">
      <c r="A32" s="519" t="s">
        <v>539</v>
      </c>
      <c r="B32" s="519"/>
      <c r="C32" s="519"/>
      <c r="D32" s="519"/>
      <c r="E32" s="519"/>
      <c r="F32" s="318">
        <v>105225</v>
      </c>
      <c r="G32" s="318">
        <f>F32/F19*100</f>
        <v>3.602273411952872</v>
      </c>
      <c r="H32" s="325"/>
      <c r="I32" s="325"/>
      <c r="J32" s="325"/>
      <c r="K32" s="325"/>
      <c r="L32" s="325"/>
    </row>
    <row r="33" spans="1:12" ht="15">
      <c r="A33" s="378"/>
      <c r="B33" s="378"/>
      <c r="C33" s="378"/>
      <c r="D33" s="378"/>
      <c r="E33" s="318"/>
      <c r="F33" s="318">
        <f>SUM(F20+F21+F28+F29+F30+F31+F32)</f>
        <v>2808159</v>
      </c>
      <c r="G33" s="318">
        <f>SUM(G20:G32)</f>
        <v>96.13453554037696</v>
      </c>
      <c r="H33" s="325"/>
      <c r="I33" s="325"/>
      <c r="J33" s="325"/>
      <c r="K33" s="325"/>
      <c r="L33" s="325"/>
    </row>
    <row r="34" spans="5:12" ht="15">
      <c r="E34" s="325"/>
      <c r="F34" s="325"/>
      <c r="G34" s="325"/>
      <c r="H34" s="325"/>
      <c r="I34" s="325"/>
      <c r="J34" s="325"/>
      <c r="K34" s="325"/>
      <c r="L34" s="325"/>
    </row>
    <row r="35" spans="5:12" ht="15">
      <c r="E35" s="325"/>
      <c r="F35" s="325"/>
      <c r="G35" s="325"/>
      <c r="H35" s="325"/>
      <c r="I35" s="325"/>
      <c r="J35" s="325"/>
      <c r="K35" s="325"/>
      <c r="L35" s="325"/>
    </row>
    <row r="36" spans="5:12" ht="15">
      <c r="E36" s="325"/>
      <c r="F36" s="325"/>
      <c r="G36" s="325"/>
      <c r="H36" s="325"/>
      <c r="I36" s="325"/>
      <c r="J36" s="325"/>
      <c r="K36" s="325"/>
      <c r="L36" s="325"/>
    </row>
    <row r="37" spans="5:12" ht="15">
      <c r="E37" s="325"/>
      <c r="F37" s="325"/>
      <c r="G37" s="325"/>
      <c r="H37" s="325"/>
      <c r="I37" s="325"/>
      <c r="J37" s="325"/>
      <c r="K37" s="325"/>
      <c r="L37" s="325"/>
    </row>
    <row r="38" spans="5:12" ht="15">
      <c r="E38" s="325"/>
      <c r="F38" s="325"/>
      <c r="G38" s="325"/>
      <c r="H38" s="325"/>
      <c r="I38" s="325"/>
      <c r="J38" s="325"/>
      <c r="K38" s="325"/>
      <c r="L38" s="325"/>
    </row>
    <row r="39" spans="5:12" ht="15">
      <c r="E39" s="325"/>
      <c r="F39" s="325"/>
      <c r="G39" s="325"/>
      <c r="H39" s="325"/>
      <c r="I39" s="325"/>
      <c r="J39" s="325"/>
      <c r="K39" s="325"/>
      <c r="L39" s="325"/>
    </row>
    <row r="40" spans="5:12" ht="15">
      <c r="E40" s="325"/>
      <c r="F40" s="325"/>
      <c r="G40" s="325"/>
      <c r="H40" s="325"/>
      <c r="I40" s="325"/>
      <c r="J40" s="325"/>
      <c r="K40" s="325"/>
      <c r="L40" s="325"/>
    </row>
    <row r="41" spans="5:12" ht="15">
      <c r="E41" s="325"/>
      <c r="F41" s="325"/>
      <c r="G41" s="325"/>
      <c r="H41" s="325"/>
      <c r="I41" s="325"/>
      <c r="J41" s="325"/>
      <c r="K41" s="325"/>
      <c r="L41" s="325"/>
    </row>
    <row r="42" spans="5:12" ht="15">
      <c r="E42" s="325"/>
      <c r="F42" s="325"/>
      <c r="G42" s="325"/>
      <c r="H42" s="325"/>
      <c r="I42" s="325"/>
      <c r="J42" s="325"/>
      <c r="K42" s="325"/>
      <c r="L42" s="325"/>
    </row>
    <row r="43" spans="5:12" ht="15">
      <c r="E43" s="325"/>
      <c r="F43" s="325"/>
      <c r="G43" s="325"/>
      <c r="H43" s="325"/>
      <c r="I43" s="325"/>
      <c r="J43" s="325"/>
      <c r="K43" s="325"/>
      <c r="L43" s="325"/>
    </row>
    <row r="44" spans="5:12" ht="15">
      <c r="E44" s="325"/>
      <c r="F44" s="325"/>
      <c r="G44" s="325"/>
      <c r="H44" s="325"/>
      <c r="I44" s="325"/>
      <c r="J44" s="325"/>
      <c r="K44" s="325"/>
      <c r="L44" s="325"/>
    </row>
    <row r="45" spans="5:12" ht="15">
      <c r="E45" s="325"/>
      <c r="F45" s="325"/>
      <c r="G45" s="325"/>
      <c r="H45" s="325"/>
      <c r="I45" s="325"/>
      <c r="J45" s="325"/>
      <c r="K45" s="325"/>
      <c r="L45" s="325"/>
    </row>
    <row r="46" spans="5:12" ht="15">
      <c r="E46" s="325"/>
      <c r="F46" s="325"/>
      <c r="G46" s="325"/>
      <c r="H46" s="325"/>
      <c r="I46" s="325"/>
      <c r="J46" s="325"/>
      <c r="K46" s="325"/>
      <c r="L46" s="325"/>
    </row>
    <row r="47" spans="5:12" ht="15">
      <c r="E47" s="325"/>
      <c r="F47" s="325"/>
      <c r="G47" s="325"/>
      <c r="H47" s="325"/>
      <c r="I47" s="325"/>
      <c r="J47" s="325"/>
      <c r="K47" s="325"/>
      <c r="L47" s="325"/>
    </row>
    <row r="48" spans="5:12" ht="15">
      <c r="E48" s="325"/>
      <c r="F48" s="325"/>
      <c r="G48" s="325"/>
      <c r="H48" s="325"/>
      <c r="I48" s="325"/>
      <c r="J48" s="325"/>
      <c r="K48" s="325"/>
      <c r="L48" s="325"/>
    </row>
    <row r="49" spans="5:12" ht="15">
      <c r="E49" s="325"/>
      <c r="F49" s="325"/>
      <c r="G49" s="325"/>
      <c r="H49" s="325"/>
      <c r="I49" s="325"/>
      <c r="J49" s="325"/>
      <c r="K49" s="325"/>
      <c r="L49" s="325"/>
    </row>
    <row r="50" spans="5:12" ht="15">
      <c r="E50" s="325"/>
      <c r="F50" s="325"/>
      <c r="G50" s="325"/>
      <c r="H50" s="325"/>
      <c r="I50" s="325"/>
      <c r="J50" s="325"/>
      <c r="K50" s="325"/>
      <c r="L50" s="325"/>
    </row>
    <row r="51" spans="5:12" ht="15">
      <c r="E51" s="325"/>
      <c r="F51" s="325"/>
      <c r="G51" s="325"/>
      <c r="H51" s="325"/>
      <c r="I51" s="325"/>
      <c r="J51" s="325"/>
      <c r="K51" s="325"/>
      <c r="L51" s="325"/>
    </row>
    <row r="52" spans="5:12" ht="15">
      <c r="E52" s="325"/>
      <c r="F52" s="325"/>
      <c r="G52" s="325"/>
      <c r="H52" s="325"/>
      <c r="I52" s="325"/>
      <c r="J52" s="325"/>
      <c r="K52" s="325"/>
      <c r="L52" s="325"/>
    </row>
    <row r="53" spans="5:12" ht="15">
      <c r="E53" s="325"/>
      <c r="F53" s="325"/>
      <c r="G53" s="325"/>
      <c r="H53" s="325"/>
      <c r="I53" s="325"/>
      <c r="J53" s="325"/>
      <c r="K53" s="325"/>
      <c r="L53" s="325"/>
    </row>
    <row r="54" spans="5:12" ht="15">
      <c r="E54" s="325"/>
      <c r="F54" s="325"/>
      <c r="G54" s="325"/>
      <c r="H54" s="325"/>
      <c r="I54" s="325"/>
      <c r="J54" s="325"/>
      <c r="K54" s="325"/>
      <c r="L54" s="325"/>
    </row>
    <row r="55" spans="5:12" ht="15">
      <c r="E55" s="325"/>
      <c r="F55" s="325"/>
      <c r="G55" s="325"/>
      <c r="H55" s="325"/>
      <c r="I55" s="325"/>
      <c r="J55" s="325"/>
      <c r="K55" s="325"/>
      <c r="L55" s="325"/>
    </row>
    <row r="56" spans="5:12" ht="15">
      <c r="E56" s="325"/>
      <c r="F56" s="325"/>
      <c r="G56" s="325"/>
      <c r="H56" s="325"/>
      <c r="I56" s="325"/>
      <c r="J56" s="325"/>
      <c r="K56" s="325"/>
      <c r="L56" s="325"/>
    </row>
    <row r="57" spans="5:12" ht="15">
      <c r="E57" s="325"/>
      <c r="F57" s="325"/>
      <c r="G57" s="325"/>
      <c r="H57" s="325"/>
      <c r="I57" s="325"/>
      <c r="J57" s="325"/>
      <c r="K57" s="325"/>
      <c r="L57" s="325"/>
    </row>
    <row r="58" spans="5:12" ht="15">
      <c r="E58" s="325"/>
      <c r="F58" s="325"/>
      <c r="G58" s="325"/>
      <c r="H58" s="325"/>
      <c r="I58" s="325"/>
      <c r="J58" s="325"/>
      <c r="K58" s="325"/>
      <c r="L58" s="325"/>
    </row>
    <row r="59" spans="5:12" ht="15">
      <c r="E59" s="325"/>
      <c r="F59" s="325"/>
      <c r="G59" s="325"/>
      <c r="H59" s="325"/>
      <c r="I59" s="325"/>
      <c r="J59" s="325"/>
      <c r="K59" s="325"/>
      <c r="L59" s="325"/>
    </row>
    <row r="60" spans="5:12" ht="15">
      <c r="E60" s="325"/>
      <c r="F60" s="325"/>
      <c r="G60" s="325"/>
      <c r="H60" s="325"/>
      <c r="I60" s="325"/>
      <c r="J60" s="325"/>
      <c r="K60" s="325"/>
      <c r="L60" s="325"/>
    </row>
    <row r="61" spans="5:12" ht="15">
      <c r="E61" s="325"/>
      <c r="F61" s="325"/>
      <c r="G61" s="325"/>
      <c r="H61" s="325"/>
      <c r="I61" s="325"/>
      <c r="J61" s="325"/>
      <c r="K61" s="325"/>
      <c r="L61" s="325"/>
    </row>
    <row r="62" spans="5:12" ht="15">
      <c r="E62" s="325"/>
      <c r="F62" s="325"/>
      <c r="G62" s="325"/>
      <c r="H62" s="325"/>
      <c r="I62" s="325"/>
      <c r="J62" s="325"/>
      <c r="K62" s="325"/>
      <c r="L62" s="325"/>
    </row>
    <row r="63" spans="5:12" ht="15">
      <c r="E63" s="325"/>
      <c r="F63" s="325"/>
      <c r="G63" s="325"/>
      <c r="H63" s="325"/>
      <c r="I63" s="325"/>
      <c r="J63" s="325"/>
      <c r="K63" s="325"/>
      <c r="L63" s="325"/>
    </row>
  </sheetData>
  <mergeCells count="22">
    <mergeCell ref="A29:E29"/>
    <mergeCell ref="A30:E30"/>
    <mergeCell ref="A31:E31"/>
    <mergeCell ref="A32:E32"/>
    <mergeCell ref="A23:E23"/>
    <mergeCell ref="A24:E24"/>
    <mergeCell ref="A25:E25"/>
    <mergeCell ref="A26:E26"/>
    <mergeCell ref="A27:E27"/>
    <mergeCell ref="A28:E28"/>
    <mergeCell ref="A22:E22"/>
    <mergeCell ref="A5:D5"/>
    <mergeCell ref="A6:D6"/>
    <mergeCell ref="A7:D7"/>
    <mergeCell ref="A8:D8"/>
    <mergeCell ref="A9:D9"/>
    <mergeCell ref="A10:D10"/>
    <mergeCell ref="A11:D11"/>
    <mergeCell ref="A12:D12"/>
    <mergeCell ref="A19:E19"/>
    <mergeCell ref="A20:E20"/>
    <mergeCell ref="A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 topLeftCell="A1">
      <selection activeCell="A2" sqref="A2"/>
    </sheetView>
  </sheetViews>
  <sheetFormatPr defaultColWidth="9.140625" defaultRowHeight="15"/>
  <cols>
    <col min="21" max="21" width="10.140625" style="369" bestFit="1" customWidth="1"/>
  </cols>
  <sheetData>
    <row r="1" spans="1:21" ht="15">
      <c r="A1" s="369">
        <v>321</v>
      </c>
      <c r="U1" s="370">
        <f>SUM(U2:U4)</f>
        <v>16897</v>
      </c>
    </row>
    <row r="2" spans="1:21" ht="15">
      <c r="A2">
        <v>3211</v>
      </c>
      <c r="C2">
        <v>3792</v>
      </c>
      <c r="D2">
        <v>328</v>
      </c>
      <c r="E2">
        <v>4262</v>
      </c>
      <c r="U2" s="370">
        <f aca="true" t="shared" si="0" ref="U2:U7">SUM(C2:T2)</f>
        <v>8382</v>
      </c>
    </row>
    <row r="3" spans="1:21" ht="15">
      <c r="A3">
        <v>3212</v>
      </c>
      <c r="C3">
        <v>5902</v>
      </c>
      <c r="U3" s="370">
        <f t="shared" si="0"/>
        <v>5902</v>
      </c>
    </row>
    <row r="4" spans="1:21" ht="15">
      <c r="A4">
        <v>3213</v>
      </c>
      <c r="C4">
        <v>2613</v>
      </c>
      <c r="U4" s="370">
        <f t="shared" si="0"/>
        <v>2613</v>
      </c>
    </row>
    <row r="5" ht="15">
      <c r="U5" s="370"/>
    </row>
    <row r="6" spans="1:21" ht="15">
      <c r="A6" s="369">
        <v>322</v>
      </c>
      <c r="U6" s="370">
        <f>SUM(U7:U10)</f>
        <v>373740</v>
      </c>
    </row>
    <row r="7" spans="1:21" ht="15">
      <c r="A7">
        <v>3221</v>
      </c>
      <c r="C7">
        <v>9319</v>
      </c>
      <c r="D7">
        <v>1175</v>
      </c>
      <c r="E7">
        <v>2640</v>
      </c>
      <c r="F7">
        <v>277</v>
      </c>
      <c r="U7" s="370">
        <f t="shared" si="0"/>
        <v>13411</v>
      </c>
    </row>
    <row r="8" spans="1:21" ht="15">
      <c r="A8">
        <v>3223</v>
      </c>
      <c r="C8">
        <v>9360</v>
      </c>
      <c r="D8">
        <v>12530</v>
      </c>
      <c r="E8">
        <v>4070</v>
      </c>
      <c r="F8">
        <v>16856</v>
      </c>
      <c r="G8">
        <v>3984</v>
      </c>
      <c r="H8">
        <v>1040</v>
      </c>
      <c r="I8">
        <v>1392</v>
      </c>
      <c r="J8">
        <v>1569</v>
      </c>
      <c r="K8">
        <v>24444</v>
      </c>
      <c r="L8">
        <v>14104</v>
      </c>
      <c r="M8">
        <v>16228</v>
      </c>
      <c r="N8">
        <v>11148</v>
      </c>
      <c r="O8">
        <v>8429</v>
      </c>
      <c r="P8">
        <v>39243</v>
      </c>
      <c r="Q8">
        <v>535</v>
      </c>
      <c r="R8">
        <v>98384</v>
      </c>
      <c r="S8">
        <v>11541</v>
      </c>
      <c r="T8">
        <v>3039</v>
      </c>
      <c r="U8" s="370">
        <f>SUM(C8:T8)</f>
        <v>277896</v>
      </c>
    </row>
    <row r="9" spans="1:21" ht="15">
      <c r="A9">
        <v>3224</v>
      </c>
      <c r="C9">
        <v>4095</v>
      </c>
      <c r="D9">
        <v>5885</v>
      </c>
      <c r="E9">
        <v>906</v>
      </c>
      <c r="F9">
        <v>2064</v>
      </c>
      <c r="G9">
        <v>993</v>
      </c>
      <c r="H9">
        <v>320</v>
      </c>
      <c r="I9">
        <v>6267</v>
      </c>
      <c r="J9">
        <v>25508</v>
      </c>
      <c r="K9">
        <v>950</v>
      </c>
      <c r="L9">
        <v>2197</v>
      </c>
      <c r="M9">
        <v>12861</v>
      </c>
      <c r="U9" s="370">
        <f>SUM(C9:T9)</f>
        <v>62046</v>
      </c>
    </row>
    <row r="10" spans="1:21" ht="15">
      <c r="A10">
        <v>3225</v>
      </c>
      <c r="C10">
        <v>3161</v>
      </c>
      <c r="D10">
        <v>2700</v>
      </c>
      <c r="E10">
        <v>275</v>
      </c>
      <c r="F10">
        <v>580</v>
      </c>
      <c r="G10">
        <v>1530</v>
      </c>
      <c r="H10">
        <v>12141</v>
      </c>
      <c r="U10" s="370">
        <f>SUM(C10:T10)</f>
        <v>20387</v>
      </c>
    </row>
    <row r="11" ht="15">
      <c r="U11" s="370"/>
    </row>
    <row r="12" spans="1:23" ht="15">
      <c r="A12" s="369">
        <v>323</v>
      </c>
      <c r="U12" s="370">
        <f>SUM(U13:U19)</f>
        <v>236605</v>
      </c>
      <c r="V12">
        <v>-237424</v>
      </c>
      <c r="W12" s="325">
        <f>SUM(U12:V12)</f>
        <v>-819</v>
      </c>
    </row>
    <row r="13" spans="1:21" ht="15">
      <c r="A13">
        <v>3231</v>
      </c>
      <c r="C13">
        <v>12463</v>
      </c>
      <c r="D13">
        <v>6003</v>
      </c>
      <c r="E13">
        <v>671</v>
      </c>
      <c r="F13">
        <v>2409</v>
      </c>
      <c r="U13" s="370">
        <f aca="true" t="shared" si="1" ref="U13:U29">SUM(C13:T13)</f>
        <v>21546</v>
      </c>
    </row>
    <row r="14" spans="1:21" ht="15">
      <c r="A14">
        <v>3232</v>
      </c>
      <c r="C14">
        <v>3388</v>
      </c>
      <c r="D14">
        <v>3066</v>
      </c>
      <c r="E14">
        <v>375</v>
      </c>
      <c r="F14">
        <v>42512</v>
      </c>
      <c r="G14">
        <v>25975</v>
      </c>
      <c r="H14">
        <v>1330</v>
      </c>
      <c r="I14">
        <v>13860</v>
      </c>
      <c r="J14">
        <v>7569</v>
      </c>
      <c r="U14" s="370">
        <f t="shared" si="1"/>
        <v>98075</v>
      </c>
    </row>
    <row r="15" spans="1:21" ht="15">
      <c r="A15">
        <v>3233</v>
      </c>
      <c r="C15">
        <v>1900</v>
      </c>
      <c r="D15">
        <v>2760</v>
      </c>
      <c r="E15">
        <v>1651</v>
      </c>
      <c r="U15" s="370">
        <f t="shared" si="1"/>
        <v>6311</v>
      </c>
    </row>
    <row r="16" spans="1:21" ht="15">
      <c r="A16">
        <v>3234</v>
      </c>
      <c r="C16">
        <v>2577</v>
      </c>
      <c r="D16">
        <v>1137</v>
      </c>
      <c r="E16">
        <v>47250</v>
      </c>
      <c r="F16">
        <v>3206</v>
      </c>
      <c r="G16">
        <v>10034</v>
      </c>
      <c r="H16">
        <v>1934</v>
      </c>
      <c r="U16" s="370">
        <f t="shared" si="1"/>
        <v>66138</v>
      </c>
    </row>
    <row r="17" spans="1:21" ht="15">
      <c r="A17">
        <v>3237</v>
      </c>
      <c r="C17">
        <v>21758</v>
      </c>
      <c r="U17" s="370">
        <f t="shared" si="1"/>
        <v>21758</v>
      </c>
    </row>
    <row r="18" spans="1:21" ht="15">
      <c r="A18">
        <v>3238</v>
      </c>
      <c r="C18">
        <v>13350</v>
      </c>
      <c r="U18" s="370">
        <f t="shared" si="1"/>
        <v>13350</v>
      </c>
    </row>
    <row r="19" spans="1:21" ht="15">
      <c r="A19">
        <v>3239</v>
      </c>
      <c r="C19">
        <v>120</v>
      </c>
      <c r="D19">
        <v>4618</v>
      </c>
      <c r="E19">
        <v>1861</v>
      </c>
      <c r="F19">
        <v>2828</v>
      </c>
      <c r="U19" s="370">
        <f t="shared" si="1"/>
        <v>9427</v>
      </c>
    </row>
    <row r="20" ht="15">
      <c r="U20" s="370"/>
    </row>
    <row r="21" spans="1:23" ht="15">
      <c r="A21" s="369">
        <v>329</v>
      </c>
      <c r="U21" s="370">
        <f>SUM(U22:U26)</f>
        <v>147013</v>
      </c>
      <c r="V21">
        <v>-149442</v>
      </c>
      <c r="W21" s="325">
        <f>SUM(U21:V21)</f>
        <v>-2429</v>
      </c>
    </row>
    <row r="22" spans="1:21" ht="15">
      <c r="A22">
        <v>3291</v>
      </c>
      <c r="C22">
        <v>14823</v>
      </c>
      <c r="U22" s="370">
        <f t="shared" si="1"/>
        <v>14823</v>
      </c>
    </row>
    <row r="23" spans="1:21" ht="15">
      <c r="A23">
        <v>3292</v>
      </c>
      <c r="C23">
        <v>4641</v>
      </c>
      <c r="D23">
        <v>5272</v>
      </c>
      <c r="E23">
        <v>1473</v>
      </c>
      <c r="U23" s="370">
        <f t="shared" si="1"/>
        <v>11386</v>
      </c>
    </row>
    <row r="24" spans="1:21" ht="15">
      <c r="A24">
        <v>3293</v>
      </c>
      <c r="C24">
        <v>12904</v>
      </c>
      <c r="U24" s="370">
        <f t="shared" si="1"/>
        <v>12904</v>
      </c>
    </row>
    <row r="25" spans="1:21" ht="15">
      <c r="A25">
        <v>3294</v>
      </c>
      <c r="C25">
        <v>640</v>
      </c>
      <c r="U25" s="370">
        <f t="shared" si="1"/>
        <v>640</v>
      </c>
    </row>
    <row r="26" spans="1:21" ht="15">
      <c r="A26">
        <v>3299</v>
      </c>
      <c r="C26">
        <v>1920</v>
      </c>
      <c r="D26">
        <v>11202</v>
      </c>
      <c r="E26">
        <v>2503</v>
      </c>
      <c r="F26">
        <v>6000</v>
      </c>
      <c r="G26">
        <v>1048</v>
      </c>
      <c r="H26">
        <v>2991</v>
      </c>
      <c r="I26">
        <v>10040</v>
      </c>
      <c r="J26">
        <v>4382</v>
      </c>
      <c r="K26">
        <v>750</v>
      </c>
      <c r="L26">
        <v>20</v>
      </c>
      <c r="M26">
        <v>1390</v>
      </c>
      <c r="N26">
        <v>12500</v>
      </c>
      <c r="O26">
        <v>16500</v>
      </c>
      <c r="P26">
        <v>23821</v>
      </c>
      <c r="Q26">
        <v>5000</v>
      </c>
      <c r="R26">
        <v>4000</v>
      </c>
      <c r="S26">
        <v>3193</v>
      </c>
      <c r="U26" s="370">
        <f t="shared" si="1"/>
        <v>107260</v>
      </c>
    </row>
    <row r="27" ht="15">
      <c r="U27" s="370"/>
    </row>
    <row r="28" spans="1:21" ht="15">
      <c r="A28" s="369">
        <v>3811</v>
      </c>
      <c r="C28">
        <v>3707</v>
      </c>
      <c r="D28">
        <v>47594</v>
      </c>
      <c r="E28">
        <v>10000</v>
      </c>
      <c r="F28">
        <v>2000</v>
      </c>
      <c r="G28">
        <v>9796</v>
      </c>
      <c r="H28">
        <v>3000</v>
      </c>
      <c r="I28">
        <v>9136</v>
      </c>
      <c r="J28">
        <v>9713</v>
      </c>
      <c r="K28">
        <v>5000</v>
      </c>
      <c r="L28">
        <v>7550</v>
      </c>
      <c r="M28">
        <v>61246</v>
      </c>
      <c r="N28">
        <v>8158</v>
      </c>
      <c r="O28">
        <v>30000</v>
      </c>
      <c r="U28" s="370">
        <f t="shared" si="1"/>
        <v>206900</v>
      </c>
    </row>
    <row r="29" spans="1:21" ht="15">
      <c r="A29" s="369">
        <v>4214</v>
      </c>
      <c r="C29">
        <v>187459</v>
      </c>
      <c r="D29">
        <v>78125</v>
      </c>
      <c r="E29">
        <v>240180</v>
      </c>
      <c r="F29">
        <v>262695</v>
      </c>
      <c r="G29">
        <v>120775</v>
      </c>
      <c r="U29" s="370">
        <f t="shared" si="1"/>
        <v>889234</v>
      </c>
    </row>
    <row r="30" ht="15">
      <c r="U30" s="370"/>
    </row>
    <row r="31" ht="15">
      <c r="U31" s="370"/>
    </row>
    <row r="32" ht="15">
      <c r="U32" s="370"/>
    </row>
    <row r="33" ht="15">
      <c r="U33" s="370"/>
    </row>
    <row r="34" ht="15">
      <c r="U34" s="370"/>
    </row>
    <row r="35" ht="15">
      <c r="U35" s="370"/>
    </row>
    <row r="36" ht="15">
      <c r="U36" s="370"/>
    </row>
    <row r="37" ht="15">
      <c r="U37" s="370"/>
    </row>
    <row r="38" ht="15">
      <c r="U38" s="370"/>
    </row>
    <row r="39" ht="15">
      <c r="U39" s="370"/>
    </row>
    <row r="40" ht="15">
      <c r="U40" s="370"/>
    </row>
    <row r="41" ht="15">
      <c r="U41" s="370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9"/>
  <sheetViews>
    <sheetView workbookViewId="0" topLeftCell="A1">
      <selection activeCell="C16" sqref="C16"/>
    </sheetView>
  </sheetViews>
  <sheetFormatPr defaultColWidth="9.140625" defaultRowHeight="15"/>
  <cols>
    <col min="1" max="1" width="16.57421875" style="0" customWidth="1"/>
    <col min="2" max="2" width="14.140625" style="0" customWidth="1"/>
    <col min="3" max="3" width="16.8515625" style="0" customWidth="1"/>
    <col min="4" max="4" width="76.140625" style="0" customWidth="1"/>
  </cols>
  <sheetData>
    <row r="2" spans="1:4" ht="60">
      <c r="A2" s="387" t="s">
        <v>582</v>
      </c>
      <c r="B2" s="388" t="s">
        <v>585</v>
      </c>
      <c r="C2" s="387" t="s">
        <v>583</v>
      </c>
      <c r="D2" s="387" t="s">
        <v>584</v>
      </c>
    </row>
    <row r="3" spans="1:4" ht="15">
      <c r="A3" s="318">
        <v>2000</v>
      </c>
      <c r="B3" s="318">
        <v>258.03</v>
      </c>
      <c r="C3" s="318">
        <v>156</v>
      </c>
      <c r="D3" s="378"/>
    </row>
    <row r="4" spans="1:4" ht="15">
      <c r="A4" s="318">
        <v>312.5</v>
      </c>
      <c r="B4" s="318">
        <v>0</v>
      </c>
      <c r="C4" s="318">
        <v>169.9</v>
      </c>
      <c r="D4" s="378"/>
    </row>
    <row r="5" spans="1:4" ht="15">
      <c r="A5" s="318">
        <v>1000</v>
      </c>
      <c r="B5" s="318">
        <v>2000</v>
      </c>
      <c r="C5" s="318">
        <v>323.97</v>
      </c>
      <c r="D5" s="378"/>
    </row>
    <row r="6" spans="1:4" ht="15">
      <c r="A6" s="318">
        <v>1000</v>
      </c>
      <c r="B6" s="318">
        <v>1000</v>
      </c>
      <c r="C6" s="318">
        <v>9125</v>
      </c>
      <c r="D6" s="378"/>
    </row>
    <row r="7" spans="1:4" ht="15">
      <c r="A7" s="318">
        <v>100</v>
      </c>
      <c r="B7" s="318">
        <v>1000</v>
      </c>
      <c r="C7" s="318">
        <v>250</v>
      </c>
      <c r="D7" s="378"/>
    </row>
    <row r="8" spans="1:4" ht="15">
      <c r="A8" s="318"/>
      <c r="B8" s="318">
        <v>100</v>
      </c>
      <c r="C8" s="318">
        <v>1200</v>
      </c>
      <c r="D8" s="378"/>
    </row>
    <row r="9" spans="1:4" ht="15">
      <c r="A9" s="318"/>
      <c r="B9" s="318"/>
      <c r="C9" s="318">
        <v>400</v>
      </c>
      <c r="D9" s="378"/>
    </row>
    <row r="10" spans="1:4" ht="15">
      <c r="A10" s="318"/>
      <c r="B10" s="318"/>
      <c r="C10" s="318">
        <v>937.5</v>
      </c>
      <c r="D10" s="378"/>
    </row>
    <row r="11" spans="1:4" ht="15">
      <c r="A11" s="318"/>
      <c r="B11" s="318"/>
      <c r="C11" s="318">
        <v>2657.13</v>
      </c>
      <c r="D11" s="378"/>
    </row>
    <row r="12" spans="1:4" ht="15">
      <c r="A12" s="318"/>
      <c r="B12" s="318"/>
      <c r="C12" s="318">
        <v>3664</v>
      </c>
      <c r="D12" s="378"/>
    </row>
    <row r="13" spans="1:4" ht="15">
      <c r="A13" s="318"/>
      <c r="B13" s="318"/>
      <c r="C13" s="318">
        <v>549.1</v>
      </c>
      <c r="D13" s="378"/>
    </row>
    <row r="14" spans="1:4" ht="15">
      <c r="A14" s="318"/>
      <c r="B14" s="318"/>
      <c r="C14" s="318">
        <v>1300</v>
      </c>
      <c r="D14" s="378"/>
    </row>
    <row r="15" spans="1:4" ht="15">
      <c r="A15" s="318"/>
      <c r="B15" s="318"/>
      <c r="C15" s="318">
        <v>167.6</v>
      </c>
      <c r="D15" s="378"/>
    </row>
    <row r="16" spans="1:4" ht="15">
      <c r="A16" s="318"/>
      <c r="B16" s="318"/>
      <c r="C16" s="318">
        <v>1520</v>
      </c>
      <c r="D16" s="378"/>
    </row>
    <row r="17" spans="1:4" ht="15">
      <c r="A17" s="318"/>
      <c r="B17" s="318"/>
      <c r="C17" s="318">
        <v>1582.45</v>
      </c>
      <c r="D17" s="378"/>
    </row>
    <row r="18" spans="1:4" ht="15">
      <c r="A18" s="318">
        <f>SUM(A3:A17)</f>
        <v>4412.5</v>
      </c>
      <c r="B18" s="318">
        <f aca="true" t="shared" si="0" ref="B18:C18">SUM(B3:B17)</f>
        <v>4358.03</v>
      </c>
      <c r="C18" s="318">
        <f t="shared" si="0"/>
        <v>24002.649999999998</v>
      </c>
      <c r="D18" s="378" t="s">
        <v>507</v>
      </c>
    </row>
    <row r="19" spans="1:3" ht="15">
      <c r="A19" s="325"/>
      <c r="B19" s="325"/>
      <c r="C19" s="325"/>
    </row>
    <row r="20" spans="1:3" ht="15">
      <c r="A20" s="325"/>
      <c r="B20" s="325"/>
      <c r="C20" s="325">
        <f>SUM(A18:C18)</f>
        <v>32773.17999999999</v>
      </c>
    </row>
    <row r="21" spans="1:3" ht="15">
      <c r="A21" s="325"/>
      <c r="B21" s="325"/>
      <c r="C21" s="325"/>
    </row>
    <row r="22" spans="1:3" ht="15">
      <c r="A22" s="325"/>
      <c r="B22" s="325"/>
      <c r="C22" s="325"/>
    </row>
    <row r="23" spans="1:3" ht="15">
      <c r="A23" s="325"/>
      <c r="B23" s="325"/>
      <c r="C23" s="325"/>
    </row>
    <row r="24" spans="1:3" ht="15">
      <c r="A24" s="325"/>
      <c r="B24" s="325"/>
      <c r="C24" s="325"/>
    </row>
    <row r="25" spans="1:3" ht="15">
      <c r="A25" s="325"/>
      <c r="B25" s="325"/>
      <c r="C25" s="325"/>
    </row>
    <row r="26" spans="1:3" ht="15">
      <c r="A26" s="325"/>
      <c r="B26" s="325"/>
      <c r="C26" s="325"/>
    </row>
    <row r="27" spans="1:3" ht="15">
      <c r="A27" s="325"/>
      <c r="B27" s="325"/>
      <c r="C27" s="325"/>
    </row>
    <row r="28" spans="1:3" ht="15">
      <c r="A28" s="325"/>
      <c r="B28" s="325"/>
      <c r="C28" s="325"/>
    </row>
    <row r="29" spans="1:3" ht="15">
      <c r="A29" s="325"/>
      <c r="B29" s="325"/>
      <c r="C29" s="325"/>
    </row>
    <row r="30" spans="1:3" ht="15">
      <c r="A30" s="325"/>
      <c r="B30" s="325"/>
      <c r="C30" s="325"/>
    </row>
    <row r="31" spans="1:3" ht="15">
      <c r="A31" s="325"/>
      <c r="B31" s="325"/>
      <c r="C31" s="325"/>
    </row>
    <row r="32" spans="1:3" ht="15">
      <c r="A32" s="325"/>
      <c r="B32" s="325"/>
      <c r="C32" s="325"/>
    </row>
    <row r="33" spans="1:3" ht="15">
      <c r="A33" s="325"/>
      <c r="B33" s="325"/>
      <c r="C33" s="325"/>
    </row>
    <row r="34" spans="1:3" ht="15">
      <c r="A34" s="325"/>
      <c r="B34" s="325"/>
      <c r="C34" s="325"/>
    </row>
    <row r="35" spans="1:3" ht="15">
      <c r="A35" s="325"/>
      <c r="B35" s="325"/>
      <c r="C35" s="325"/>
    </row>
    <row r="36" spans="1:3" ht="15">
      <c r="A36" s="325"/>
      <c r="B36" s="325"/>
      <c r="C36" s="325"/>
    </row>
    <row r="37" spans="1:3" ht="15">
      <c r="A37" s="325"/>
      <c r="B37" s="325"/>
      <c r="C37" s="325"/>
    </row>
    <row r="38" spans="1:3" ht="15">
      <c r="A38" s="325"/>
      <c r="B38" s="325"/>
      <c r="C38" s="325"/>
    </row>
    <row r="39" spans="1:3" ht="15">
      <c r="A39" s="325"/>
      <c r="B39" s="325"/>
      <c r="C39" s="325"/>
    </row>
    <row r="40" spans="1:3" ht="15">
      <c r="A40" s="325"/>
      <c r="B40" s="325"/>
      <c r="C40" s="325"/>
    </row>
    <row r="41" spans="1:3" ht="15">
      <c r="A41" s="325"/>
      <c r="B41" s="325"/>
      <c r="C41" s="325"/>
    </row>
    <row r="42" spans="1:3" ht="15">
      <c r="A42" s="325"/>
      <c r="B42" s="325"/>
      <c r="C42" s="325"/>
    </row>
    <row r="43" spans="1:3" ht="15">
      <c r="A43" s="325"/>
      <c r="B43" s="325"/>
      <c r="C43" s="325"/>
    </row>
    <row r="44" spans="1:3" ht="15">
      <c r="A44" s="325"/>
      <c r="B44" s="325"/>
      <c r="C44" s="325"/>
    </row>
    <row r="45" spans="1:3" ht="15">
      <c r="A45" s="325"/>
      <c r="B45" s="325"/>
      <c r="C45" s="325"/>
    </row>
    <row r="46" spans="1:3" ht="15">
      <c r="A46" s="325"/>
      <c r="B46" s="325"/>
      <c r="C46" s="325"/>
    </row>
    <row r="47" spans="1:3" ht="15">
      <c r="A47" s="325"/>
      <c r="B47" s="325"/>
      <c r="C47" s="325"/>
    </row>
    <row r="48" spans="1:3" ht="15">
      <c r="A48" s="325"/>
      <c r="B48" s="325"/>
      <c r="C48" s="325"/>
    </row>
    <row r="49" spans="1:3" ht="15">
      <c r="A49" s="325"/>
      <c r="B49" s="325"/>
      <c r="C49" s="325"/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0"/>
  <sheetViews>
    <sheetView workbookViewId="0" topLeftCell="A1">
      <selection activeCell="K22" sqref="K22"/>
    </sheetView>
  </sheetViews>
  <sheetFormatPr defaultColWidth="9.140625" defaultRowHeight="15"/>
  <cols>
    <col min="1" max="1" width="12.421875" style="0" customWidth="1"/>
    <col min="2" max="2" width="16.8515625" style="0" customWidth="1"/>
    <col min="3" max="3" width="16.28125" style="0" customWidth="1"/>
    <col min="4" max="4" width="15.140625" style="0" customWidth="1"/>
    <col min="5" max="5" width="16.421875" style="0" customWidth="1"/>
    <col min="6" max="7" width="16.8515625" style="0" customWidth="1"/>
    <col min="8" max="8" width="17.140625" style="0" customWidth="1"/>
  </cols>
  <sheetData>
    <row r="2" spans="1:8" ht="45">
      <c r="A2" s="389" t="s">
        <v>586</v>
      </c>
      <c r="B2" s="389" t="s">
        <v>587</v>
      </c>
      <c r="C2" s="389" t="s">
        <v>588</v>
      </c>
      <c r="D2" s="389" t="s">
        <v>589</v>
      </c>
      <c r="E2" s="389" t="s">
        <v>591</v>
      </c>
      <c r="F2" s="389" t="s">
        <v>590</v>
      </c>
      <c r="G2" s="389" t="s">
        <v>592</v>
      </c>
      <c r="H2" s="389" t="s">
        <v>583</v>
      </c>
    </row>
    <row r="3" spans="1:8" ht="15">
      <c r="A3" s="318">
        <v>160</v>
      </c>
      <c r="B3" s="318">
        <v>62.5</v>
      </c>
      <c r="C3" s="318"/>
      <c r="D3" s="318">
        <v>140.95</v>
      </c>
      <c r="E3" s="318">
        <v>1800</v>
      </c>
      <c r="F3" s="318">
        <v>700</v>
      </c>
      <c r="G3" s="318">
        <v>427.03</v>
      </c>
      <c r="H3" s="318">
        <v>26.98</v>
      </c>
    </row>
    <row r="4" spans="1:8" ht="15">
      <c r="A4" s="318">
        <v>160</v>
      </c>
      <c r="B4" s="318">
        <v>62.5</v>
      </c>
      <c r="C4" s="318"/>
      <c r="D4" s="318">
        <v>6.07</v>
      </c>
      <c r="E4" s="318">
        <v>0</v>
      </c>
      <c r="F4" s="318">
        <v>0</v>
      </c>
      <c r="G4" s="318">
        <v>421.91</v>
      </c>
      <c r="H4" s="318">
        <v>200</v>
      </c>
    </row>
    <row r="5" spans="1:8" ht="15">
      <c r="A5" s="318">
        <v>160</v>
      </c>
      <c r="B5" s="318">
        <v>62.5</v>
      </c>
      <c r="C5" s="318"/>
      <c r="D5" s="318">
        <v>11.04</v>
      </c>
      <c r="E5" s="318">
        <v>0</v>
      </c>
      <c r="F5" s="318">
        <v>0</v>
      </c>
      <c r="G5" s="318"/>
      <c r="H5" s="318">
        <v>904.27</v>
      </c>
    </row>
    <row r="6" spans="1:8" ht="15">
      <c r="A6" s="318">
        <v>160</v>
      </c>
      <c r="B6" s="318">
        <v>62.5</v>
      </c>
      <c r="C6" s="318"/>
      <c r="D6" s="318">
        <v>10.24</v>
      </c>
      <c r="E6" s="318"/>
      <c r="F6" s="318"/>
      <c r="G6" s="318"/>
      <c r="H6" s="318">
        <v>200</v>
      </c>
    </row>
    <row r="7" spans="1:13" ht="15">
      <c r="A7" s="318">
        <v>160</v>
      </c>
      <c r="B7" s="318">
        <v>62.5</v>
      </c>
      <c r="C7" s="318"/>
      <c r="D7" s="318">
        <v>40.74</v>
      </c>
      <c r="E7" s="318"/>
      <c r="F7" s="318"/>
      <c r="G7" s="318"/>
      <c r="H7" s="318">
        <v>79.74</v>
      </c>
      <c r="L7" t="s">
        <v>754</v>
      </c>
      <c r="M7">
        <v>2727.14</v>
      </c>
    </row>
    <row r="8" spans="1:13" ht="15">
      <c r="A8" s="318">
        <v>160</v>
      </c>
      <c r="B8" s="318">
        <v>12.8</v>
      </c>
      <c r="C8" s="318"/>
      <c r="D8" s="318">
        <v>325.04</v>
      </c>
      <c r="E8" s="318"/>
      <c r="F8" s="318"/>
      <c r="G8" s="318"/>
      <c r="H8" s="318">
        <v>500</v>
      </c>
      <c r="M8">
        <v>96.99</v>
      </c>
    </row>
    <row r="9" spans="1:13" ht="15">
      <c r="A9" s="318"/>
      <c r="B9" s="318">
        <v>24.2</v>
      </c>
      <c r="C9" s="318"/>
      <c r="D9" s="318"/>
      <c r="E9" s="318"/>
      <c r="F9" s="318"/>
      <c r="G9" s="318"/>
      <c r="H9" s="318">
        <v>94.89</v>
      </c>
      <c r="M9">
        <v>154.78</v>
      </c>
    </row>
    <row r="10" spans="1:13" ht="15">
      <c r="A10" s="318"/>
      <c r="B10" s="318">
        <v>25.2</v>
      </c>
      <c r="C10" s="318"/>
      <c r="D10" s="318"/>
      <c r="E10" s="318"/>
      <c r="F10" s="318"/>
      <c r="G10" s="318"/>
      <c r="H10" s="318">
        <v>72.84</v>
      </c>
      <c r="M10">
        <v>1250</v>
      </c>
    </row>
    <row r="11" spans="1:13" ht="15">
      <c r="A11" s="318"/>
      <c r="B11" s="318"/>
      <c r="C11" s="318"/>
      <c r="D11" s="318"/>
      <c r="E11" s="318"/>
      <c r="F11" s="318"/>
      <c r="G11" s="318"/>
      <c r="H11" s="318">
        <v>181.16</v>
      </c>
      <c r="M11">
        <f>SUM(M7:M10)</f>
        <v>4228.91</v>
      </c>
    </row>
    <row r="12" spans="1:8" ht="15">
      <c r="A12" s="318"/>
      <c r="B12" s="318"/>
      <c r="C12" s="318"/>
      <c r="D12" s="318"/>
      <c r="E12" s="318"/>
      <c r="F12" s="318"/>
      <c r="G12" s="318"/>
      <c r="H12" s="318">
        <v>132</v>
      </c>
    </row>
    <row r="13" spans="1:8" ht="15">
      <c r="A13" s="318"/>
      <c r="B13" s="318"/>
      <c r="C13" s="318"/>
      <c r="D13" s="318"/>
      <c r="E13" s="318"/>
      <c r="F13" s="318"/>
      <c r="G13" s="318"/>
      <c r="H13" s="318">
        <v>98</v>
      </c>
    </row>
    <row r="14" spans="1:8" ht="15">
      <c r="A14" s="318"/>
      <c r="B14" s="318"/>
      <c r="C14" s="318"/>
      <c r="D14" s="396"/>
      <c r="E14" s="318"/>
      <c r="F14" s="318"/>
      <c r="G14" s="318"/>
      <c r="H14" s="318">
        <v>41.98</v>
      </c>
    </row>
    <row r="15" spans="1:8" ht="15">
      <c r="A15" s="318"/>
      <c r="B15" s="318"/>
      <c r="C15" s="318"/>
      <c r="D15" s="395"/>
      <c r="E15" s="318"/>
      <c r="F15" s="318"/>
      <c r="G15" s="318"/>
      <c r="H15" s="318">
        <v>59</v>
      </c>
    </row>
    <row r="16" spans="1:8" ht="15">
      <c r="A16" s="318"/>
      <c r="B16" s="318"/>
      <c r="C16" s="318"/>
      <c r="D16" s="395"/>
      <c r="E16" s="318"/>
      <c r="F16" s="318"/>
      <c r="G16" s="318"/>
      <c r="H16" s="318">
        <v>79.8</v>
      </c>
    </row>
    <row r="17" spans="1:8" ht="15">
      <c r="A17" s="318"/>
      <c r="B17" s="318"/>
      <c r="C17" s="318"/>
      <c r="D17" s="395"/>
      <c r="E17" s="318"/>
      <c r="F17" s="318"/>
      <c r="G17" s="318"/>
      <c r="H17" s="318">
        <v>562.5</v>
      </c>
    </row>
    <row r="18" spans="1:8" ht="15">
      <c r="A18" s="318"/>
      <c r="B18" s="318"/>
      <c r="C18" s="318"/>
      <c r="D18" s="395"/>
      <c r="E18" s="318"/>
      <c r="F18" s="318"/>
      <c r="G18" s="318"/>
      <c r="H18" s="318">
        <v>690</v>
      </c>
    </row>
    <row r="19" spans="1:8" ht="15">
      <c r="A19" s="318"/>
      <c r="B19" s="318"/>
      <c r="C19" s="318"/>
      <c r="D19" s="395"/>
      <c r="E19" s="318"/>
      <c r="F19" s="318"/>
      <c r="G19" s="318"/>
      <c r="H19" s="318">
        <v>224.53</v>
      </c>
    </row>
    <row r="20" spans="1:8" ht="15">
      <c r="A20" s="318"/>
      <c r="B20" s="318"/>
      <c r="C20" s="318"/>
      <c r="D20" s="395"/>
      <c r="E20" s="318"/>
      <c r="F20" s="318"/>
      <c r="G20" s="318"/>
      <c r="H20" s="318">
        <v>340.22</v>
      </c>
    </row>
    <row r="21" spans="1:8" ht="15">
      <c r="A21" s="318"/>
      <c r="B21" s="318"/>
      <c r="C21" s="318"/>
      <c r="D21" s="395"/>
      <c r="E21" s="318"/>
      <c r="F21" s="318"/>
      <c r="G21" s="318"/>
      <c r="H21" s="318"/>
    </row>
    <row r="22" spans="1:11" ht="15">
      <c r="A22" s="390">
        <f>SUM(A3:A21)</f>
        <v>960</v>
      </c>
      <c r="B22" s="390">
        <f aca="true" t="shared" si="0" ref="B22:H22">SUM(B3:B21)</f>
        <v>374.7</v>
      </c>
      <c r="C22" s="390">
        <f t="shared" si="0"/>
        <v>0</v>
      </c>
      <c r="D22" s="390">
        <f t="shared" si="0"/>
        <v>534.08</v>
      </c>
      <c r="E22" s="390">
        <f t="shared" si="0"/>
        <v>1800</v>
      </c>
      <c r="F22" s="390">
        <f t="shared" si="0"/>
        <v>700</v>
      </c>
      <c r="G22" s="390">
        <f t="shared" si="0"/>
        <v>848.94</v>
      </c>
      <c r="H22" s="390">
        <f t="shared" si="0"/>
        <v>4487.910000000001</v>
      </c>
      <c r="I22" s="325">
        <f>SUM(A22:H22)</f>
        <v>9705.630000000001</v>
      </c>
      <c r="K22" s="325">
        <f>I22+M11</f>
        <v>13934.54</v>
      </c>
    </row>
    <row r="23" spans="1:9" ht="15">
      <c r="A23" s="325">
        <v>1920</v>
      </c>
      <c r="B23" s="325">
        <v>812.5</v>
      </c>
      <c r="C23" s="325">
        <v>120</v>
      </c>
      <c r="D23" s="325">
        <v>2000</v>
      </c>
      <c r="E23" s="325">
        <v>8618.5</v>
      </c>
      <c r="F23" s="325">
        <v>400</v>
      </c>
      <c r="G23" s="325">
        <v>859</v>
      </c>
      <c r="H23" s="325">
        <f>30000-14730</f>
        <v>15270</v>
      </c>
      <c r="I23" s="325">
        <f>SUM(A23:H23)</f>
        <v>30000</v>
      </c>
    </row>
    <row r="24" spans="1:11" ht="15">
      <c r="A24" s="325"/>
      <c r="B24" s="325"/>
      <c r="C24" s="325"/>
      <c r="D24" s="325"/>
      <c r="E24" s="325"/>
      <c r="F24" s="325"/>
      <c r="G24" s="325"/>
      <c r="H24" s="325"/>
      <c r="K24" s="325"/>
    </row>
    <row r="25" spans="1:8" ht="15">
      <c r="A25" s="325"/>
      <c r="B25" s="325"/>
      <c r="C25" s="325"/>
      <c r="D25" s="325"/>
      <c r="E25" s="325"/>
      <c r="F25" s="325"/>
      <c r="G25" s="325"/>
      <c r="H25" s="325"/>
    </row>
    <row r="26" spans="1:8" ht="15">
      <c r="A26" s="325"/>
      <c r="B26" s="325"/>
      <c r="C26" s="325"/>
      <c r="D26" s="325"/>
      <c r="E26" s="325"/>
      <c r="F26" s="325"/>
      <c r="G26" s="325"/>
      <c r="H26" s="325"/>
    </row>
    <row r="27" spans="1:8" ht="15">
      <c r="A27" s="325"/>
      <c r="B27" s="325"/>
      <c r="C27" s="325"/>
      <c r="D27" s="325"/>
      <c r="E27" s="325"/>
      <c r="F27" s="325"/>
      <c r="G27" s="325"/>
      <c r="H27" s="325"/>
    </row>
    <row r="28" spans="1:8" ht="15">
      <c r="A28" s="325"/>
      <c r="B28" s="325"/>
      <c r="C28" s="325"/>
      <c r="D28" s="325"/>
      <c r="E28" s="325"/>
      <c r="F28" s="325"/>
      <c r="G28" s="325"/>
      <c r="H28" s="325"/>
    </row>
    <row r="29" spans="1:8" ht="15">
      <c r="A29" s="325"/>
      <c r="B29" s="325"/>
      <c r="C29" s="325"/>
      <c r="D29" s="325"/>
      <c r="E29" s="325"/>
      <c r="F29" s="325"/>
      <c r="G29" s="325"/>
      <c r="H29" s="325"/>
    </row>
    <row r="30" spans="1:8" ht="15">
      <c r="A30" s="325"/>
      <c r="B30" s="325"/>
      <c r="C30" s="325"/>
      <c r="D30" s="325"/>
      <c r="E30" s="325"/>
      <c r="F30" s="325"/>
      <c r="G30" s="325"/>
      <c r="H30" s="325"/>
    </row>
    <row r="31" spans="1:8" ht="15">
      <c r="A31" s="325"/>
      <c r="B31" s="325"/>
      <c r="C31" s="325"/>
      <c r="D31" s="325"/>
      <c r="E31" s="325"/>
      <c r="F31" s="325"/>
      <c r="G31" s="325"/>
      <c r="H31" s="325"/>
    </row>
    <row r="32" spans="1:8" ht="15">
      <c r="A32" s="325"/>
      <c r="B32" s="325"/>
      <c r="C32" s="325"/>
      <c r="D32" s="325"/>
      <c r="E32" s="325"/>
      <c r="F32" s="325"/>
      <c r="G32" s="325"/>
      <c r="H32" s="325"/>
    </row>
    <row r="33" spans="1:8" ht="15">
      <c r="A33" s="325"/>
      <c r="B33" s="325"/>
      <c r="C33" s="325"/>
      <c r="D33" s="325"/>
      <c r="E33" s="325"/>
      <c r="F33" s="325"/>
      <c r="G33" s="325"/>
      <c r="H33" s="325"/>
    </row>
    <row r="34" spans="1:8" ht="15">
      <c r="A34" s="325"/>
      <c r="B34" s="325"/>
      <c r="C34" s="325"/>
      <c r="D34" s="325"/>
      <c r="E34" s="325"/>
      <c r="F34" s="325"/>
      <c r="G34" s="325"/>
      <c r="H34" s="325"/>
    </row>
    <row r="35" spans="1:8" ht="15">
      <c r="A35" s="325"/>
      <c r="B35" s="325"/>
      <c r="C35" s="325"/>
      <c r="D35" s="325"/>
      <c r="E35" s="325"/>
      <c r="F35" s="325"/>
      <c r="G35" s="325"/>
      <c r="H35" s="325"/>
    </row>
    <row r="36" spans="1:8" ht="15">
      <c r="A36" s="325"/>
      <c r="B36" s="325"/>
      <c r="C36" s="325"/>
      <c r="D36" s="325"/>
      <c r="E36" s="325"/>
      <c r="F36" s="325"/>
      <c r="G36" s="325"/>
      <c r="H36" s="325"/>
    </row>
    <row r="37" spans="1:8" ht="15">
      <c r="A37" s="325"/>
      <c r="B37" s="325"/>
      <c r="C37" s="325"/>
      <c r="D37" s="325"/>
      <c r="E37" s="325"/>
      <c r="F37" s="325"/>
      <c r="G37" s="325"/>
      <c r="H37" s="325"/>
    </row>
    <row r="38" spans="1:8" ht="15">
      <c r="A38" s="325"/>
      <c r="B38" s="325"/>
      <c r="C38" s="325"/>
      <c r="D38" s="325"/>
      <c r="E38" s="325"/>
      <c r="F38" s="325"/>
      <c r="G38" s="325"/>
      <c r="H38" s="325"/>
    </row>
    <row r="39" spans="1:8" ht="15">
      <c r="A39" s="325"/>
      <c r="B39" s="325"/>
      <c r="C39" s="325"/>
      <c r="D39" s="325"/>
      <c r="E39" s="325"/>
      <c r="F39" s="325"/>
      <c r="G39" s="325"/>
      <c r="H39" s="325"/>
    </row>
    <row r="40" spans="1:8" ht="15">
      <c r="A40" s="325"/>
      <c r="B40" s="325"/>
      <c r="C40" s="325"/>
      <c r="D40" s="325"/>
      <c r="E40" s="325"/>
      <c r="F40" s="325"/>
      <c r="G40" s="325"/>
      <c r="H40" s="325"/>
    </row>
    <row r="41" spans="1:8" ht="15">
      <c r="A41" s="325"/>
      <c r="B41" s="325"/>
      <c r="C41" s="325"/>
      <c r="D41" s="325"/>
      <c r="E41" s="325"/>
      <c r="F41" s="325"/>
      <c r="G41" s="325"/>
      <c r="H41" s="325"/>
    </row>
    <row r="42" spans="1:8" ht="15">
      <c r="A42" s="325"/>
      <c r="B42" s="325"/>
      <c r="C42" s="325"/>
      <c r="D42" s="325"/>
      <c r="E42" s="325"/>
      <c r="F42" s="325"/>
      <c r="G42" s="325"/>
      <c r="H42" s="325"/>
    </row>
    <row r="43" spans="1:8" ht="15">
      <c r="A43" s="325"/>
      <c r="B43" s="325"/>
      <c r="C43" s="325"/>
      <c r="D43" s="325"/>
      <c r="E43" s="325"/>
      <c r="F43" s="325"/>
      <c r="G43" s="325"/>
      <c r="H43" s="325"/>
    </row>
    <row r="44" spans="1:8" ht="15">
      <c r="A44" s="325"/>
      <c r="B44" s="325"/>
      <c r="C44" s="325"/>
      <c r="D44" s="325"/>
      <c r="E44" s="325"/>
      <c r="F44" s="325"/>
      <c r="G44" s="325"/>
      <c r="H44" s="325"/>
    </row>
    <row r="45" spans="1:8" ht="15">
      <c r="A45" s="325"/>
      <c r="B45" s="325"/>
      <c r="C45" s="325"/>
      <c r="D45" s="325"/>
      <c r="E45" s="325"/>
      <c r="F45" s="325"/>
      <c r="G45" s="325"/>
      <c r="H45" s="325"/>
    </row>
    <row r="46" spans="1:8" ht="15">
      <c r="A46" s="325"/>
      <c r="B46" s="325"/>
      <c r="C46" s="325"/>
      <c r="D46" s="325"/>
      <c r="E46" s="325"/>
      <c r="F46" s="325"/>
      <c r="G46" s="325"/>
      <c r="H46" s="325"/>
    </row>
    <row r="47" spans="1:8" ht="15">
      <c r="A47" s="325"/>
      <c r="B47" s="325"/>
      <c r="C47" s="325"/>
      <c r="D47" s="325"/>
      <c r="E47" s="325"/>
      <c r="F47" s="325"/>
      <c r="G47" s="325"/>
      <c r="H47" s="325"/>
    </row>
    <row r="48" spans="1:8" ht="15">
      <c r="A48" s="325"/>
      <c r="B48" s="325"/>
      <c r="C48" s="325"/>
      <c r="D48" s="325"/>
      <c r="E48" s="325"/>
      <c r="F48" s="325"/>
      <c r="G48" s="325"/>
      <c r="H48" s="325"/>
    </row>
    <row r="49" spans="1:8" ht="15">
      <c r="A49" s="325"/>
      <c r="B49" s="325"/>
      <c r="C49" s="325"/>
      <c r="D49" s="325"/>
      <c r="E49" s="325"/>
      <c r="F49" s="325"/>
      <c r="G49" s="325"/>
      <c r="H49" s="325"/>
    </row>
    <row r="50" spans="1:8" ht="15">
      <c r="A50" s="325"/>
      <c r="B50" s="325"/>
      <c r="C50" s="325"/>
      <c r="D50" s="325"/>
      <c r="E50" s="325"/>
      <c r="F50" s="325"/>
      <c r="G50" s="325"/>
      <c r="H50" s="325"/>
    </row>
  </sheetData>
  <printOptions/>
  <pageMargins left="0.7" right="0.7" top="0.75" bottom="0.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2018-10-18T10:53:11Z</cp:lastPrinted>
  <dcterms:created xsi:type="dcterms:W3CDTF">2015-03-25T15:10:35Z</dcterms:created>
  <dcterms:modified xsi:type="dcterms:W3CDTF">2018-10-26T13:18:58Z</dcterms:modified>
  <cp:category/>
  <cp:version/>
  <cp:contentType/>
  <cp:contentStatus/>
</cp:coreProperties>
</file>