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11625" activeTab="1"/>
  </bookViews>
  <sheets>
    <sheet name="NASLOVNA OD" sheetId="1" r:id="rId1"/>
    <sheet name="REBALANS DRUGI 2018" sheetId="2" r:id="rId2"/>
  </sheets>
  <definedNames/>
  <calcPr fullCalcOnLoad="1"/>
</workbook>
</file>

<file path=xl/sharedStrings.xml><?xml version="1.0" encoding="utf-8"?>
<sst xmlns="http://schemas.openxmlformats.org/spreadsheetml/2006/main" count="294" uniqueCount="245">
  <si>
    <t>PRIHODI POSLOVANJA</t>
  </si>
  <si>
    <t>Prihodi od poreza</t>
  </si>
  <si>
    <t>Prihodi od imovine</t>
  </si>
  <si>
    <t>Ostali prihodi od nefinancijske imovine</t>
  </si>
  <si>
    <t>Prihodi od administrativnih pristojbi i po posebnim propisima</t>
  </si>
  <si>
    <t>Doprinosi za šume</t>
  </si>
  <si>
    <t xml:space="preserve">Ostali nespomenuti prihodi </t>
  </si>
  <si>
    <t>Tekuće donacije</t>
  </si>
  <si>
    <t>Kapitalne donacije</t>
  </si>
  <si>
    <t>PRIHODI OD PRODAJE NEFINANCIJSKE IMOVINE</t>
  </si>
  <si>
    <t>Prihodi od prodaje neproizvedene imovine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</si>
  <si>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</si>
  <si>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</si>
  <si>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</si>
  <si>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</si>
  <si>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</si>
  <si>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</si>
  <si>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</si>
  <si>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Službena putovanja</t>
  </si>
  <si>
    <t>Stručno usavršavanje zaposlenika</t>
  </si>
  <si>
    <t>Rashodi za materijal i energiju</t>
  </si>
  <si>
    <t>Sitni inventar i auto gume</t>
  </si>
  <si>
    <t>Rashodi za usluge</t>
  </si>
  <si>
    <t>Usluge telefona, pošte i prijevoza</t>
  </si>
  <si>
    <t>Usluge promidžbe i informiranja</t>
  </si>
  <si>
    <t>Intelektualne i osobne usluge</t>
  </si>
  <si>
    <t>Računalne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</si>
  <si>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</si>
  <si>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</si>
  <si>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</si>
  <si>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</si>
  <si>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</si>
  <si>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Financijski rashodi</t>
  </si>
  <si>
    <t>Kamate za primljene zajmove</t>
  </si>
  <si>
    <t>Ostali financijski rashodi</t>
  </si>
  <si>
    <t>Zatezne kamate</t>
  </si>
  <si>
    <t>Ostale naknade građanima i kućanstvima iz proračuna</t>
  </si>
  <si>
    <t>Ostali rashodi</t>
  </si>
  <si>
    <t>Tekuće donacije u novcu</t>
  </si>
  <si>
    <t>Izvanredni rashodi</t>
  </si>
  <si>
    <t>Nepredviđeni rashodi do visine proračunske pričuve</t>
  </si>
  <si>
    <t>RASHODI ZA NABAVU NEFINANCIJSKE IMOVINE</t>
  </si>
  <si>
    <t>Rashodi za nabavu neproizvedene imovine</t>
  </si>
  <si>
    <t>Rashodi za nabavu proizvedene dugotrajne imovine</t>
  </si>
  <si>
    <t>Građevinski objekti</t>
  </si>
  <si>
    <t>Ostali građevinski objekti</t>
  </si>
  <si>
    <t>Postrojenja i oprema</t>
  </si>
  <si>
    <t>IZDACI ZA FINANCIJSKU IMOVINU I OTPLATE ZAJMOVA</t>
  </si>
  <si>
    <t>BROJ KONTA</t>
  </si>
  <si>
    <t>Porez i prirez na dohodak</t>
  </si>
  <si>
    <t>Porezi na imovinu</t>
  </si>
  <si>
    <t>Porezi na robu i usluge</t>
  </si>
  <si>
    <t xml:space="preserve">Pomoći iz proračuna </t>
  </si>
  <si>
    <t>Prihodi od financijske imovine</t>
  </si>
  <si>
    <t>Prihodi od nefinancijske imovine</t>
  </si>
  <si>
    <t>Prihodi po posebnim propisima</t>
  </si>
  <si>
    <t>OPĆI DIO PRORAČUNA</t>
  </si>
  <si>
    <t>Knjige, umjetnička djela i ostale izložbene vrijednosti</t>
  </si>
  <si>
    <t>A. RAČUN PRIHODA I RASHODA</t>
  </si>
  <si>
    <t>B. RAČUN FINANCIRANJA</t>
  </si>
  <si>
    <t xml:space="preserve"> 7. PRIHODI OD NEFINANCIJSKE IMOVINE</t>
  </si>
  <si>
    <t>3. RASHODI POSLOVANJA</t>
  </si>
  <si>
    <t>4. RASHODI ZA NABAVU NEFINANCIJSKE IMOVINE</t>
  </si>
  <si>
    <t>NAZIV RASHODA</t>
  </si>
  <si>
    <t>NAZIV PRIHODA</t>
  </si>
  <si>
    <t xml:space="preserve"> 6. PRIHODI POSLOVANJA</t>
  </si>
  <si>
    <t>NAZIV IZDATKA</t>
  </si>
  <si>
    <t>NETO FINANCIRANJE</t>
  </si>
  <si>
    <t>Članak 1.</t>
  </si>
  <si>
    <t>Kapitalne donacije neprofitnim organizacijama</t>
  </si>
  <si>
    <t>Dan općine</t>
  </si>
  <si>
    <t>Udruga umirovljenika općine</t>
  </si>
  <si>
    <t>NK Sloboda</t>
  </si>
  <si>
    <t>ŠK Bedem</t>
  </si>
  <si>
    <t>LU Sokol</t>
  </si>
  <si>
    <t>HR Bljesak</t>
  </si>
  <si>
    <t>DVD Gornji Bogićevci -</t>
  </si>
  <si>
    <t>Crveni križ</t>
  </si>
  <si>
    <t>Vjerske zajednice- Župa Duha Svetog</t>
  </si>
  <si>
    <t>Područne škole</t>
  </si>
  <si>
    <t>Ostale tek. Donacije u novcu</t>
  </si>
  <si>
    <t>OPĆINA GORNJI BOGIĆEVCI</t>
  </si>
  <si>
    <t>Osnovni konto</t>
  </si>
  <si>
    <t>Osn. Konto</t>
  </si>
  <si>
    <t>PRIMICI OD FIN. IMOVINE I ZADUŽIVANJA</t>
  </si>
  <si>
    <t>Primici od zaduživanja</t>
  </si>
  <si>
    <t>Primljeni zajmovi od tuz. Banaka</t>
  </si>
  <si>
    <t xml:space="preserve">                        8. PRIMICI OD FINANCIJSKE IMOVINE I ZADUŽIVANJA</t>
  </si>
  <si>
    <t>Prihodi od prodaje materijalne imovine - pr.bog.</t>
  </si>
  <si>
    <t>Komunalne usluge</t>
  </si>
  <si>
    <t>Rashodi za dodatna ulaganja na nefinancijskoj imovini</t>
  </si>
  <si>
    <t xml:space="preserve">Naknade građanima i kućanstvima </t>
  </si>
  <si>
    <t>Bank. usluge i usluge plat. Prom</t>
  </si>
  <si>
    <t xml:space="preserve">Otplata glavnice primljenih zajmova </t>
  </si>
  <si>
    <t>Pomoći iz inozemstva  i od subjek. unutar opće države</t>
  </si>
  <si>
    <t>Prihodi od zakupa i iznajmlj. Imov.</t>
  </si>
  <si>
    <t xml:space="preserve">             UKUPNO PRIHODI ( 6+7+8):</t>
  </si>
  <si>
    <t>Ost. usl. - teh. pregl. voz, gra.usl,…)</t>
  </si>
  <si>
    <t>Uredski mat. i ostali materijalni rashodi</t>
  </si>
  <si>
    <t>Usluge tekućeg i inv. održavanja</t>
  </si>
  <si>
    <t xml:space="preserve">Naknade građ. i kućanstvima u novcu - </t>
  </si>
  <si>
    <t>Naknada građanima i kućan. u naravi</t>
  </si>
  <si>
    <t>Izdaci za otplatu glavnice prim. zajm.</t>
  </si>
  <si>
    <t>UKUPNO RASHODI I IZDACI 3+4+5</t>
  </si>
  <si>
    <t>Administrativne (upravne) pristojbe</t>
  </si>
  <si>
    <t>Zdravstvene i vet usluge</t>
  </si>
  <si>
    <t>Subv. Trg. Dr.,poljoprivrednicima, obrtnicima, malim i sred poduzetnicima…</t>
  </si>
  <si>
    <t>Naknade za koncesije</t>
  </si>
  <si>
    <t>Civilna zaštita</t>
  </si>
  <si>
    <t xml:space="preserve">UDVDR Gornji Bogićevci </t>
  </si>
  <si>
    <t>Dom Trnava</t>
  </si>
  <si>
    <t>Tekuće donacije u naravi</t>
  </si>
  <si>
    <t>Računovodstvo knjižnice</t>
  </si>
  <si>
    <t>Energija : el. energ., plin, benzin, diesel.</t>
  </si>
  <si>
    <t>Višak prihoda za pokriće rashoda iz prethodnog razdoblja</t>
  </si>
  <si>
    <t>Prihodi od vodoprivrede</t>
  </si>
  <si>
    <t>Komunalni doprinosi i naknade</t>
  </si>
  <si>
    <t>Komunalni doprinosi</t>
  </si>
  <si>
    <t>Komunalne naknade</t>
  </si>
  <si>
    <t>Ost.naknade i prist.za pos.namj.-grobar.i ost.</t>
  </si>
  <si>
    <t>A. RAČUNA PRIHODA I RASHODA</t>
  </si>
  <si>
    <t>UKUPNO PRIHODI</t>
  </si>
  <si>
    <t>UKUPNO RASHODI</t>
  </si>
  <si>
    <t>RAZLIKA PRIHODA I RASHODA</t>
  </si>
  <si>
    <t>B. RAČUNA FINANCIRANJA</t>
  </si>
  <si>
    <t>Materijal i dijelovi za tek. i inv. održavanje</t>
  </si>
  <si>
    <t>Kapitalne pomoći iz proračuna</t>
  </si>
  <si>
    <t>Subvencije trg.društvima, poljoprivr. i obrtnicima izvan javnog sektora</t>
  </si>
  <si>
    <t>Članak 2.</t>
  </si>
  <si>
    <t xml:space="preserve"> </t>
  </si>
  <si>
    <t>NOVI PLAN</t>
  </si>
  <si>
    <t>O D L U K U</t>
  </si>
  <si>
    <t>PRIH.OD PRODAJE NEFINAN.IM.</t>
  </si>
  <si>
    <t>RASHODI ZA NABAVU NEFIN.IM.</t>
  </si>
  <si>
    <t>POVEĆANJE / SMANJENJE</t>
  </si>
  <si>
    <t>IZDACI OD FINAN.IM. I ZADUŽ.</t>
  </si>
  <si>
    <t>PRIMICI OD FINAN.IM. I ZADUŽ.</t>
  </si>
  <si>
    <t>Naknada za zadržavanje nezakonitih zgrada</t>
  </si>
  <si>
    <t>Ost.općinske prist.- troškovi ovršnih postupaka</t>
  </si>
  <si>
    <t>Ostali vl. prihodi ( utržak knjižnice)</t>
  </si>
  <si>
    <t>Ostali vl. prihodi (usluge ukopa, radnog stroja..)</t>
  </si>
  <si>
    <t xml:space="preserve">Indeks </t>
  </si>
  <si>
    <t>Plaća redovni zaposlenici</t>
  </si>
  <si>
    <t>Plaća knjižnica</t>
  </si>
  <si>
    <t>Plaća Javni radovi</t>
  </si>
  <si>
    <t xml:space="preserve">Potpore </t>
  </si>
  <si>
    <t>Tekuće potpore unutar opće države (MALA ŠKOLA)</t>
  </si>
  <si>
    <t>Udruga žena LAN</t>
  </si>
  <si>
    <t>DSR G. Bogićevci</t>
  </si>
  <si>
    <t>Tekuće pomoći Područne škole GB i Smrtić</t>
  </si>
  <si>
    <t>SRC Brezine</t>
  </si>
  <si>
    <t>Utvrda BEDEM - ulag.na tuđoj imovini radi prava korištenja</t>
  </si>
  <si>
    <t xml:space="preserve">Plaća Javni radovi </t>
  </si>
  <si>
    <t>Igralište Dubovac</t>
  </si>
  <si>
    <t>Oprema Komunalnog pogona</t>
  </si>
  <si>
    <t>Oprema knjižnice</t>
  </si>
  <si>
    <t>Graf. i tisk usl., usl.uveziv. - KNJIGA NK SLOBODA</t>
  </si>
  <si>
    <t>Pom.iz drž.pror.temeljem prijenosa EU sr.</t>
  </si>
  <si>
    <t>Kap.pom.- SRC BREZINE</t>
  </si>
  <si>
    <t>Manjak prihoda / Višak iz preth.god.</t>
  </si>
  <si>
    <t xml:space="preserve">Hrvatski Seljački Dom GB </t>
  </si>
  <si>
    <t xml:space="preserve">Nogostup Smrtić </t>
  </si>
  <si>
    <t>Naknade trošk. osobama izvan radnog odn.</t>
  </si>
  <si>
    <t>Nakn.ost.troš.-doprinosi vježbenika bez zas.r.o.</t>
  </si>
  <si>
    <t>Prihodi od zakupa polj.zemlj.u vl.države</t>
  </si>
  <si>
    <t>Prihodi od financijske imovine KNJIŽNICA</t>
  </si>
  <si>
    <t>Ostali rashodi za zaposlene KNJIŽNICA</t>
  </si>
  <si>
    <t>Službena putovanja KNJIŽNICA</t>
  </si>
  <si>
    <t>Stručno usavršavanje zaposlenika KNJIŽNICA</t>
  </si>
  <si>
    <t>Uredski mat. i ostali materijalni rashodi KNJIŽNICA</t>
  </si>
  <si>
    <t>Energija : el. energ., plin, benzin, diesel. KNJIŽNICA</t>
  </si>
  <si>
    <t>Sitni inventar i auto gume KNJIŽNICA</t>
  </si>
  <si>
    <t>Usluge telefona, pošte i prijevoza KNJIŽNICA</t>
  </si>
  <si>
    <t>Usluge tekućeg i inv. Održavanja KNJIŽNICA</t>
  </si>
  <si>
    <t>Časopisi KNJIŽNICA</t>
  </si>
  <si>
    <t>Političke stranke</t>
  </si>
  <si>
    <t>Lokalni izbori</t>
  </si>
  <si>
    <t>Financijski rashodi KNJIŽNICA</t>
  </si>
  <si>
    <t>KUD Starča</t>
  </si>
  <si>
    <t>Dom Kosovac</t>
  </si>
  <si>
    <t>Oprema uredska</t>
  </si>
  <si>
    <t>Nemater.proizvedena imovina-knjižnični rač.softwer</t>
  </si>
  <si>
    <t>Prihodi od prodaje državnih biljega</t>
  </si>
  <si>
    <t>Vatrogasni dom - dokumentacija</t>
  </si>
  <si>
    <t>PLAN 2018.</t>
  </si>
  <si>
    <t>Pomoć proračunskim korisnicima iz proračuna koji im nije nadležan</t>
  </si>
  <si>
    <t>Tekuće pomoći od LAG-a nprogram ZAŽELI</t>
  </si>
  <si>
    <t>Tekuće pomoći od  HZZ- javni radovi</t>
  </si>
  <si>
    <t>Plaća program ZAŽELI</t>
  </si>
  <si>
    <t>Kupnja udžbenika učenicima od 1-4. razreda</t>
  </si>
  <si>
    <t>Srpska pravoslavna crkva</t>
  </si>
  <si>
    <t>Sufinanciranje boravka djece u vrtiću</t>
  </si>
  <si>
    <t>Materijalna imovina-prirodna bog.-zemljišta</t>
  </si>
  <si>
    <t>Dom Smrtić</t>
  </si>
  <si>
    <t>Dječija igrališta GB, Smrtić-Ratkovac, Trnava</t>
  </si>
  <si>
    <t>Nogostup Kosovac</t>
  </si>
  <si>
    <t>Dio manjka/viška koji će se pokrit/rasporedit</t>
  </si>
  <si>
    <t>Nematerijalna proizvedena imovina</t>
  </si>
  <si>
    <t>Kompenzacijska sredstva</t>
  </si>
  <si>
    <t>Dodatna ulaganja na građ. Objekt. JAVNA RASVJETA</t>
  </si>
  <si>
    <t>Otkup PZ Brezine</t>
  </si>
  <si>
    <t>Otkup ostalih građevinskih objekata</t>
  </si>
  <si>
    <t>Ostale kazne</t>
  </si>
  <si>
    <t>Penali za nepoštivanje rokova kod izvođenja radova</t>
  </si>
  <si>
    <t xml:space="preserve">Tekuće pomoći pror.korisnicima od nenadležnih proračuna </t>
  </si>
  <si>
    <t>Kapitalne pomoći pror.korisnicima od nenadležnih proračuna</t>
  </si>
  <si>
    <t>Kulturne manifestacije KNJIŽNICA</t>
  </si>
  <si>
    <t>Dom Dubovac</t>
  </si>
  <si>
    <t>Sufinanciranje cijene prijevoza srednjoškolcima</t>
  </si>
  <si>
    <t>o  izmjeni i dopuni Plana Proračuna općine Gornji Bogićevci za 2018. godinu</t>
  </si>
  <si>
    <t xml:space="preserve">         Članak 1. Plana Proračuna općine Gornji Bogićevci za 2018.godinu (Službeni glasnik općine</t>
  </si>
  <si>
    <t>"Proračun općine Gornji Bogićevci za 2018.god.(u daljnjem tekstu: Proračun) sastoji se od:</t>
  </si>
  <si>
    <t>PLAN ZA 2018.</t>
  </si>
  <si>
    <r>
      <t xml:space="preserve">     Prihodi i rashodi te primici i izdaci </t>
    </r>
    <r>
      <rPr>
        <b/>
        <sz val="12"/>
        <rFont val="Times New Roman"/>
        <family val="1"/>
      </rPr>
      <t>koji se mjenjaju</t>
    </r>
    <r>
      <rPr>
        <sz val="12"/>
        <rFont val="Times New Roman"/>
        <family val="1"/>
      </rPr>
      <t xml:space="preserve"> utvrđuju se u Računu prihoda i rashoda i Računu financiranja za 2018. godinu kako slijedi:</t>
    </r>
  </si>
  <si>
    <r>
      <t xml:space="preserve">Gornji Bogićevci broj </t>
    </r>
    <r>
      <rPr>
        <sz val="12"/>
        <rFont val="Times New Roman"/>
        <family val="1"/>
      </rPr>
      <t xml:space="preserve">04/17) </t>
    </r>
    <r>
      <rPr>
        <sz val="12"/>
        <rFont val="Times New Roman"/>
        <family val="1"/>
      </rPr>
      <t xml:space="preserve">mijenja se i glasi:   </t>
    </r>
  </si>
  <si>
    <t>PLAN PO PRVOM REBALANSU</t>
  </si>
  <si>
    <t>REBALANS DRUGI</t>
  </si>
  <si>
    <t>3 (4 - 2)</t>
  </si>
  <si>
    <t xml:space="preserve">drugi Rebalans </t>
  </si>
  <si>
    <t>5(4:2)x100</t>
  </si>
  <si>
    <t xml:space="preserve">stručno usavršavanje se povećava zbog seminara o zaštiti osob. podataka 4.372 </t>
  </si>
  <si>
    <t>stalci za knjige, natpise, kišobrane</t>
  </si>
  <si>
    <t>Materijal i dijelovi za tek. i inv. Održavanje- KNJIŽNICA</t>
  </si>
  <si>
    <t>toneri</t>
  </si>
  <si>
    <t>Naplata 1% prihoda</t>
  </si>
  <si>
    <t>povećanje zbog sufinanciranja odvoza smeća eko - flor 2.070,00 kn</t>
  </si>
  <si>
    <t>9-ero djece za vrtić</t>
  </si>
  <si>
    <t>zbog mapa  za učenike dragalić</t>
  </si>
  <si>
    <t>zbog provođenja projekta javnih radova</t>
  </si>
  <si>
    <t>povećanje zbog inf.opreme za gimnaziju</t>
  </si>
  <si>
    <t>paketići za Sv Nikolu</t>
  </si>
  <si>
    <t>sol za posipanje puteva, akumulatori i oprema kom pogona</t>
  </si>
  <si>
    <t xml:space="preserve">povećano zbog računa bugija trenutno </t>
  </si>
  <si>
    <t>zemljište pok A Peunić</t>
  </si>
  <si>
    <t>Odvojak Dubovac</t>
  </si>
  <si>
    <t>povećava se zbog radova (betoniranje, zidanje)</t>
  </si>
  <si>
    <t xml:space="preserve">Brod projekt </t>
  </si>
  <si>
    <t>usklađenje zbog knjiženja ( razgraničenje zemljišta i kuće pok Peunić)</t>
  </si>
  <si>
    <t>Nogostup Dubovac</t>
  </si>
  <si>
    <t>min kulture 60000, županija 10000 naših 4000</t>
  </si>
  <si>
    <t>otkup kontejnera i kanti za odlaganje smeća 43.269,  kupnja božićnog nakita,zimske gume</t>
  </si>
  <si>
    <t>Nogostup Vukoraska - Kosovac</t>
  </si>
  <si>
    <r>
      <t xml:space="preserve">        Na temelju članka 39. Zakona o proračunu ("Narodne novine", broj 87/08) i članka 32. Stavak 5 Statuta općine Gornji Bogićevci ("Službeni vjesnik općine Gornji Bogićevci   br.02/09), </t>
    </r>
    <r>
      <rPr>
        <b/>
        <sz val="11"/>
        <rFont val="Times New Roman"/>
        <family val="1"/>
      </rPr>
      <t>OPĆINSKO</t>
    </r>
    <r>
      <rPr>
        <b/>
        <sz val="11"/>
        <rFont val="Times New Roman"/>
        <family val="1"/>
      </rPr>
      <t xml:space="preserve"> VIJEĆE OPĆINE GORNJI BOGIĆEVCI</t>
    </r>
    <r>
      <rPr>
        <sz val="11"/>
        <rFont val="Times New Roman"/>
        <family val="1"/>
      </rPr>
      <t xml:space="preserve"> na  </t>
    </r>
    <r>
      <rPr>
        <sz val="11"/>
        <rFont val="Times New Roman"/>
        <family val="1"/>
      </rPr>
      <t>08. sjednici održanoj   06.12.</t>
    </r>
    <r>
      <rPr>
        <sz val="11"/>
        <rFont val="Times New Roman"/>
        <family val="1"/>
      </rPr>
      <t>2018.  godine donijelo je</t>
    </r>
  </si>
  <si>
    <t>Plan zaštite i spašavanja</t>
  </si>
  <si>
    <t xml:space="preserve">Predstavnik Srpske nacion.manjine 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</si>
</sst>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0\ _k_n"/>
    <numFmt numFmtId="176" formatCode="#,##0.00;[Red]#,##0.00"/>
    <numFmt numFmtId="177" formatCode="#.##0.00"/>
    <numFmt numFmtId="178" formatCode="&quot;Istinito&quot;;&quot;Istinito&quot;;&quot;Neistinito&quot;"/>
    <numFmt numFmtId="179" formatCode="[$€-2]\ #,##0.00_);[Red]\([$€-2]\ #,##0.00\)"/>
    <numFmt numFmtId="180" formatCode="0.0"/>
    <numFmt numFmtId="181" formatCode="#,##0;[Red]#,##0"/>
    <numFmt numFmtId="182" formatCode="dd/mm/yyyy"/>
    <numFmt numFmtId="183" formatCode="0;[Red]0"/>
  </numFmts>
  <fonts count="70">
    <font>
      <sz val="10"/>
      <name val="Arial"/>
      <family val="0"/>
    </font>
    <font>
      <b/>
      <sz val="18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8"/>
      <name val="Times New Roman"/>
      <family val="1"/>
    </font>
    <font>
      <b/>
      <sz val="16"/>
      <name val="Arial"/>
      <family val="2"/>
    </font>
    <font>
      <b/>
      <sz val="10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99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99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center" wrapText="1" shrinkToFit="1"/>
    </xf>
    <xf numFmtId="176" fontId="5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4" fontId="0" fillId="0" borderId="0" xfId="0" applyNumberFormat="1" applyBorder="1" applyAlignment="1">
      <alignment/>
    </xf>
    <xf numFmtId="0" fontId="4" fillId="0" borderId="10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5" fillId="0" borderId="10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justify" vertical="top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justify" vertical="top"/>
    </xf>
    <xf numFmtId="176" fontId="2" fillId="0" borderId="11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76" fontId="2" fillId="0" borderId="13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top"/>
    </xf>
    <xf numFmtId="176" fontId="4" fillId="0" borderId="14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justify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justify" vertical="top"/>
    </xf>
    <xf numFmtId="176" fontId="2" fillId="0" borderId="17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justify" vertical="top"/>
    </xf>
    <xf numFmtId="176" fontId="4" fillId="0" borderId="13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justify" vertical="top" wrapText="1"/>
    </xf>
    <xf numFmtId="176" fontId="3" fillId="0" borderId="11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justify" vertical="top" wrapText="1"/>
    </xf>
    <xf numFmtId="176" fontId="4" fillId="0" borderId="14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justify" vertical="center" wrapText="1"/>
    </xf>
    <xf numFmtId="0" fontId="2" fillId="0" borderId="13" xfId="0" applyNumberFormat="1" applyFont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2" fillId="0" borderId="12" xfId="0" applyNumberFormat="1" applyFont="1" applyBorder="1" applyAlignment="1">
      <alignment horizontal="justify" vertical="center" wrapText="1"/>
    </xf>
    <xf numFmtId="0" fontId="2" fillId="0" borderId="13" xfId="0" applyNumberFormat="1" applyFont="1" applyBorder="1" applyAlignment="1">
      <alignment horizontal="justify" vertical="center" wrapText="1"/>
    </xf>
    <xf numFmtId="0" fontId="4" fillId="0" borderId="13" xfId="0" applyNumberFormat="1" applyFont="1" applyBorder="1" applyAlignment="1">
      <alignment horizontal="justify" vertical="center" wrapText="1"/>
    </xf>
    <xf numFmtId="176" fontId="4" fillId="0" borderId="13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/>
    </xf>
    <xf numFmtId="0" fontId="4" fillId="0" borderId="20" xfId="0" applyFont="1" applyBorder="1" applyAlignment="1">
      <alignment horizontal="justify" vertical="center" wrapText="1"/>
    </xf>
    <xf numFmtId="176" fontId="2" fillId="0" borderId="2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0" fillId="0" borderId="21" xfId="0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top"/>
    </xf>
    <xf numFmtId="0" fontId="6" fillId="35" borderId="10" xfId="0" applyFont="1" applyFill="1" applyBorder="1" applyAlignment="1">
      <alignment horizontal="justify" vertical="center"/>
    </xf>
    <xf numFmtId="4" fontId="0" fillId="35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/>
    </xf>
    <xf numFmtId="176" fontId="2" fillId="0" borderId="14" xfId="0" applyNumberFormat="1" applyFont="1" applyBorder="1" applyAlignment="1">
      <alignment horizontal="right" vertical="center"/>
    </xf>
    <xf numFmtId="0" fontId="2" fillId="35" borderId="14" xfId="0" applyFont="1" applyFill="1" applyBorder="1" applyAlignment="1">
      <alignment horizontal="left" vertical="top"/>
    </xf>
    <xf numFmtId="0" fontId="2" fillId="35" borderId="14" xfId="0" applyFont="1" applyFill="1" applyBorder="1" applyAlignment="1">
      <alignment horizontal="justify" vertical="center"/>
    </xf>
    <xf numFmtId="4" fontId="8" fillId="35" borderId="14" xfId="0" applyNumberFormat="1" applyFont="1" applyFill="1" applyBorder="1" applyAlignment="1">
      <alignment/>
    </xf>
    <xf numFmtId="4" fontId="0" fillId="35" borderId="14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justify" vertical="center"/>
    </xf>
    <xf numFmtId="4" fontId="8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justify" vertical="center"/>
    </xf>
    <xf numFmtId="4" fontId="0" fillId="35" borderId="10" xfId="0" applyNumberFormat="1" applyFont="1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 vertical="center"/>
    </xf>
    <xf numFmtId="0" fontId="2" fillId="35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right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justify" vertical="center"/>
    </xf>
    <xf numFmtId="0" fontId="6" fillId="35" borderId="10" xfId="0" applyFont="1" applyFill="1" applyBorder="1" applyAlignment="1">
      <alignment horizontal="left" vertical="top"/>
    </xf>
    <xf numFmtId="0" fontId="6" fillId="35" borderId="10" xfId="0" applyFont="1" applyFill="1" applyBorder="1" applyAlignment="1">
      <alignment vertical="center"/>
    </xf>
    <xf numFmtId="0" fontId="18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justify" vertical="top"/>
    </xf>
    <xf numFmtId="4" fontId="7" fillId="0" borderId="11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0" fillId="36" borderId="10" xfId="0" applyNumberFormat="1" applyFill="1" applyBorder="1" applyAlignment="1">
      <alignment horizontal="right" vertical="center" wrapText="1"/>
    </xf>
    <xf numFmtId="0" fontId="3" fillId="36" borderId="10" xfId="0" applyNumberFormat="1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horizontal="justify" vertical="top" wrapText="1"/>
    </xf>
    <xf numFmtId="4" fontId="2" fillId="36" borderId="10" xfId="0" applyNumberFormat="1" applyFont="1" applyFill="1" applyBorder="1" applyAlignment="1" applyProtection="1">
      <alignment vertical="center"/>
      <protection hidden="1"/>
    </xf>
    <xf numFmtId="4" fontId="8" fillId="36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left" vertical="top"/>
    </xf>
    <xf numFmtId="0" fontId="5" fillId="35" borderId="10" xfId="0" applyFont="1" applyFill="1" applyBorder="1" applyAlignment="1">
      <alignment horizontal="justify" vertical="center"/>
    </xf>
    <xf numFmtId="0" fontId="5" fillId="35" borderId="10" xfId="0" applyFont="1" applyFill="1" applyBorder="1" applyAlignment="1">
      <alignment horizontal="left" vertical="top"/>
    </xf>
    <xf numFmtId="4" fontId="7" fillId="35" borderId="10" xfId="0" applyNumberFormat="1" applyFont="1" applyFill="1" applyBorder="1" applyAlignment="1">
      <alignment horizontal="right" vertical="center" wrapText="1"/>
    </xf>
    <xf numFmtId="0" fontId="5" fillId="35" borderId="11" xfId="0" applyFont="1" applyFill="1" applyBorder="1" applyAlignment="1">
      <alignment horizontal="left" vertical="top"/>
    </xf>
    <xf numFmtId="0" fontId="5" fillId="35" borderId="11" xfId="0" applyFont="1" applyFill="1" applyBorder="1" applyAlignment="1">
      <alignment horizontal="justify" vertical="center"/>
    </xf>
    <xf numFmtId="0" fontId="4" fillId="35" borderId="14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left" vertical="top"/>
    </xf>
    <xf numFmtId="0" fontId="10" fillId="35" borderId="14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justify" vertical="top"/>
    </xf>
    <xf numFmtId="0" fontId="0" fillId="37" borderId="0" xfId="0" applyFill="1" applyAlignment="1">
      <alignment/>
    </xf>
    <xf numFmtId="4" fontId="0" fillId="36" borderId="14" xfId="0" applyNumberFormat="1" applyFill="1" applyBorder="1" applyAlignment="1">
      <alignment/>
    </xf>
    <xf numFmtId="0" fontId="13" fillId="37" borderId="0" xfId="0" applyFont="1" applyFill="1" applyAlignment="1">
      <alignment/>
    </xf>
    <xf numFmtId="0" fontId="4" fillId="35" borderId="14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justify"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justify" vertical="top" wrapText="1"/>
    </xf>
    <xf numFmtId="176" fontId="5" fillId="35" borderId="10" xfId="0" applyNumberFormat="1" applyFont="1" applyFill="1" applyBorder="1" applyAlignment="1">
      <alignment horizontal="right" vertical="center" wrapText="1"/>
    </xf>
    <xf numFmtId="4" fontId="5" fillId="35" borderId="10" xfId="0" applyNumberFormat="1" applyFont="1" applyFill="1" applyBorder="1" applyAlignment="1" applyProtection="1">
      <alignment/>
      <protection hidden="1"/>
    </xf>
    <xf numFmtId="0" fontId="16" fillId="35" borderId="10" xfId="0" applyNumberFormat="1" applyFont="1" applyFill="1" applyBorder="1" applyAlignment="1">
      <alignment horizontal="left" vertical="top" wrapText="1"/>
    </xf>
    <xf numFmtId="4" fontId="5" fillId="35" borderId="10" xfId="0" applyNumberFormat="1" applyFont="1" applyFill="1" applyBorder="1" applyAlignment="1" applyProtection="1">
      <alignment vertical="center" wrapText="1"/>
      <protection hidden="1"/>
    </xf>
    <xf numFmtId="0" fontId="5" fillId="35" borderId="10" xfId="0" applyNumberFormat="1" applyFont="1" applyFill="1" applyBorder="1" applyAlignment="1">
      <alignment horizontal="justify" vertical="center" wrapText="1"/>
    </xf>
    <xf numFmtId="4" fontId="5" fillId="35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35" borderId="11" xfId="0" applyNumberFormat="1" applyFont="1" applyFill="1" applyBorder="1" applyAlignment="1">
      <alignment horizontal="justify" vertical="center" wrapText="1"/>
    </xf>
    <xf numFmtId="0" fontId="4" fillId="35" borderId="15" xfId="0" applyNumberFormat="1" applyFont="1" applyFill="1" applyBorder="1" applyAlignment="1">
      <alignment horizontal="justify" vertical="center" wrapText="1"/>
    </xf>
    <xf numFmtId="176" fontId="4" fillId="35" borderId="15" xfId="0" applyNumberFormat="1" applyFont="1" applyFill="1" applyBorder="1" applyAlignment="1">
      <alignment horizontal="right" vertical="center" wrapText="1"/>
    </xf>
    <xf numFmtId="4" fontId="4" fillId="35" borderId="15" xfId="0" applyNumberFormat="1" applyFont="1" applyFill="1" applyBorder="1" applyAlignment="1" applyProtection="1">
      <alignment horizontal="right" vertical="center" wrapText="1"/>
      <protection hidden="1"/>
    </xf>
    <xf numFmtId="4" fontId="19" fillId="35" borderId="15" xfId="0" applyNumberFormat="1" applyFont="1" applyFill="1" applyBorder="1" applyAlignment="1">
      <alignment horizontal="right" vertical="center" wrapText="1"/>
    </xf>
    <xf numFmtId="0" fontId="16" fillId="35" borderId="10" xfId="0" applyNumberFormat="1" applyFont="1" applyFill="1" applyBorder="1" applyAlignment="1">
      <alignment horizontal="justify" vertical="center" wrapText="1"/>
    </xf>
    <xf numFmtId="4" fontId="16" fillId="35" borderId="10" xfId="0" applyNumberFormat="1" applyFont="1" applyFill="1" applyBorder="1" applyAlignment="1" applyProtection="1">
      <alignment horizontal="right" vertical="center"/>
      <protection hidden="1"/>
    </xf>
    <xf numFmtId="0" fontId="4" fillId="35" borderId="14" xfId="0" applyNumberFormat="1" applyFont="1" applyFill="1" applyBorder="1" applyAlignment="1">
      <alignment horizontal="justify" vertical="center" wrapText="1"/>
    </xf>
    <xf numFmtId="0" fontId="2" fillId="35" borderId="14" xfId="0" applyNumberFormat="1" applyFont="1" applyFill="1" applyBorder="1" applyAlignment="1">
      <alignment horizontal="justify" vertical="center" wrapText="1"/>
    </xf>
    <xf numFmtId="0" fontId="4" fillId="35" borderId="10" xfId="0" applyNumberFormat="1" applyFont="1" applyFill="1" applyBorder="1" applyAlignment="1">
      <alignment horizontal="justify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justify" vertical="center" wrapText="1"/>
    </xf>
    <xf numFmtId="0" fontId="4" fillId="35" borderId="14" xfId="0" applyFont="1" applyFill="1" applyBorder="1" applyAlignment="1">
      <alignment horizontal="justify" vertical="center" wrapText="1"/>
    </xf>
    <xf numFmtId="4" fontId="7" fillId="35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/>
    </xf>
    <xf numFmtId="0" fontId="2" fillId="35" borderId="14" xfId="0" applyFont="1" applyFill="1" applyBorder="1" applyAlignment="1">
      <alignment horizontal="left" vertical="top"/>
    </xf>
    <xf numFmtId="0" fontId="2" fillId="35" borderId="14" xfId="0" applyNumberFormat="1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left" vertical="center" wrapText="1"/>
    </xf>
    <xf numFmtId="0" fontId="6" fillId="35" borderId="11" xfId="0" applyNumberFormat="1" applyFont="1" applyFill="1" applyBorder="1" applyAlignment="1">
      <alignment horizontal="left" vertical="center" wrapText="1"/>
    </xf>
    <xf numFmtId="0" fontId="2" fillId="35" borderId="14" xfId="0" applyNumberFormat="1" applyFont="1" applyFill="1" applyBorder="1" applyAlignment="1">
      <alignment horizontal="left" vertical="center" wrapText="1"/>
    </xf>
    <xf numFmtId="0" fontId="6" fillId="35" borderId="10" xfId="0" applyNumberFormat="1" applyFont="1" applyFill="1" applyBorder="1" applyAlignment="1">
      <alignment horizontal="justify" vertical="center" wrapText="1"/>
    </xf>
    <xf numFmtId="0" fontId="6" fillId="35" borderId="11" xfId="0" applyNumberFormat="1" applyFont="1" applyFill="1" applyBorder="1" applyAlignment="1">
      <alignment horizontal="justify" vertical="center" wrapText="1"/>
    </xf>
    <xf numFmtId="0" fontId="2" fillId="35" borderId="15" xfId="0" applyNumberFormat="1" applyFont="1" applyFill="1" applyBorder="1" applyAlignment="1">
      <alignment horizontal="justify" vertical="center" wrapText="1"/>
    </xf>
    <xf numFmtId="0" fontId="2" fillId="0" borderId="14" xfId="0" applyNumberFormat="1" applyFont="1" applyBorder="1" applyAlignment="1">
      <alignment horizontal="justify" vertical="center" wrapText="1"/>
    </xf>
    <xf numFmtId="0" fontId="2" fillId="0" borderId="14" xfId="0" applyNumberFormat="1" applyFont="1" applyBorder="1" applyAlignment="1">
      <alignment horizontal="justify" vertical="center" wrapText="1"/>
    </xf>
    <xf numFmtId="0" fontId="6" fillId="35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Border="1" applyAlignment="1">
      <alignment horizontal="justify" vertical="center" wrapText="1"/>
    </xf>
    <xf numFmtId="0" fontId="2" fillId="35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38" borderId="10" xfId="0" applyFill="1" applyBorder="1" applyAlignment="1">
      <alignment/>
    </xf>
    <xf numFmtId="0" fontId="14" fillId="0" borderId="0" xfId="0" applyFont="1" applyAlignment="1">
      <alignment horizontal="left" wrapText="1"/>
    </xf>
    <xf numFmtId="4" fontId="11" fillId="0" borderId="10" xfId="0" applyNumberFormat="1" applyFont="1" applyBorder="1" applyAlignment="1">
      <alignment horizontal="right"/>
    </xf>
    <xf numFmtId="0" fontId="11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5" fillId="0" borderId="10" xfId="0" applyFont="1" applyBorder="1" applyAlignment="1">
      <alignment horizontal="left"/>
    </xf>
    <xf numFmtId="4" fontId="15" fillId="0" borderId="10" xfId="0" applyNumberFormat="1" applyFont="1" applyBorder="1" applyAlignment="1">
      <alignment horizontal="right"/>
    </xf>
    <xf numFmtId="0" fontId="15" fillId="0" borderId="23" xfId="0" applyFont="1" applyBorder="1" applyAlignment="1">
      <alignment horizontal="left"/>
    </xf>
    <xf numFmtId="4" fontId="15" fillId="0" borderId="25" xfId="0" applyNumberFormat="1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/>
    </xf>
    <xf numFmtId="4" fontId="15" fillId="0" borderId="0" xfId="0" applyNumberFormat="1" applyFont="1" applyBorder="1" applyAlignment="1">
      <alignment horizontal="right"/>
    </xf>
    <xf numFmtId="4" fontId="15" fillId="0" borderId="26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0" fontId="9" fillId="39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4" fontId="0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7" borderId="0" xfId="0" applyNumberFormat="1" applyFill="1" applyAlignment="1">
      <alignment/>
    </xf>
    <xf numFmtId="4" fontId="13" fillId="0" borderId="0" xfId="0" applyNumberFormat="1" applyFont="1" applyAlignment="1">
      <alignment/>
    </xf>
    <xf numFmtId="4" fontId="13" fillId="37" borderId="0" xfId="0" applyNumberFormat="1" applyFont="1" applyFill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4" fontId="7" fillId="0" borderId="0" xfId="0" applyNumberFormat="1" applyFont="1" applyAlignment="1">
      <alignment/>
    </xf>
    <xf numFmtId="4" fontId="0" fillId="35" borderId="10" xfId="0" applyNumberFormat="1" applyFont="1" applyFill="1" applyBorder="1" applyAlignment="1">
      <alignment vertical="center" wrapText="1"/>
    </xf>
    <xf numFmtId="176" fontId="2" fillId="0" borderId="15" xfId="0" applyNumberFormat="1" applyFont="1" applyBorder="1" applyAlignment="1">
      <alignment horizontal="right" vertical="center"/>
    </xf>
    <xf numFmtId="0" fontId="6" fillId="35" borderId="14" xfId="0" applyFont="1" applyFill="1" applyBorder="1" applyAlignment="1">
      <alignment horizontal="justify" vertical="center"/>
    </xf>
    <xf numFmtId="176" fontId="6" fillId="35" borderId="14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justify" vertical="top"/>
    </xf>
    <xf numFmtId="176" fontId="2" fillId="33" borderId="1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top" wrapText="1"/>
    </xf>
    <xf numFmtId="176" fontId="2" fillId="0" borderId="20" xfId="0" applyNumberFormat="1" applyFont="1" applyBorder="1" applyAlignment="1">
      <alignment horizontal="right" vertical="center" wrapText="1"/>
    </xf>
    <xf numFmtId="4" fontId="5" fillId="35" borderId="10" xfId="0" applyNumberFormat="1" applyFont="1" applyFill="1" applyBorder="1" applyAlignment="1" applyProtection="1">
      <alignment vertical="center"/>
      <protection hidden="1"/>
    </xf>
    <xf numFmtId="0" fontId="29" fillId="0" borderId="10" xfId="0" applyNumberFormat="1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justify" vertical="center" wrapText="1"/>
    </xf>
    <xf numFmtId="176" fontId="30" fillId="0" borderId="10" xfId="0" applyNumberFormat="1" applyFont="1" applyBorder="1" applyAlignment="1">
      <alignment horizontal="right" vertical="center" wrapText="1"/>
    </xf>
    <xf numFmtId="0" fontId="2" fillId="37" borderId="10" xfId="0" applyNumberFormat="1" applyFont="1" applyFill="1" applyBorder="1" applyAlignment="1">
      <alignment horizontal="justify" vertical="center" wrapText="1"/>
    </xf>
    <xf numFmtId="0" fontId="4" fillId="37" borderId="10" xfId="0" applyNumberFormat="1" applyFont="1" applyFill="1" applyBorder="1" applyAlignment="1">
      <alignment horizontal="justify" vertical="center" wrapText="1"/>
    </xf>
    <xf numFmtId="4" fontId="4" fillId="37" borderId="10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10" xfId="0" applyNumberFormat="1" applyFont="1" applyFill="1" applyBorder="1" applyAlignment="1">
      <alignment horizontal="justify" vertical="center" wrapText="1"/>
    </xf>
    <xf numFmtId="0" fontId="4" fillId="35" borderId="10" xfId="0" applyNumberFormat="1" applyFont="1" applyFill="1" applyBorder="1" applyAlignment="1">
      <alignment horizontal="justify" vertical="center" wrapText="1"/>
    </xf>
    <xf numFmtId="4" fontId="4" fillId="35" borderId="10" xfId="0" applyNumberFormat="1" applyFont="1" applyFill="1" applyBorder="1" applyAlignment="1" applyProtection="1">
      <alignment horizontal="right" vertical="center" wrapText="1"/>
      <protection hidden="1"/>
    </xf>
    <xf numFmtId="0" fontId="29" fillId="0" borderId="10" xfId="0" applyNumberFormat="1" applyFont="1" applyBorder="1" applyAlignment="1">
      <alignment horizontal="justify" vertical="center" wrapText="1"/>
    </xf>
    <xf numFmtId="0" fontId="30" fillId="0" borderId="10" xfId="0" applyNumberFormat="1" applyFont="1" applyBorder="1" applyAlignment="1">
      <alignment horizontal="left" vertical="center"/>
    </xf>
    <xf numFmtId="0" fontId="5" fillId="35" borderId="10" xfId="0" applyNumberFormat="1" applyFont="1" applyFill="1" applyBorder="1" applyAlignment="1">
      <alignment horizontal="left" vertical="center" wrapText="1"/>
    </xf>
    <xf numFmtId="0" fontId="6" fillId="20" borderId="14" xfId="0" applyNumberFormat="1" applyFont="1" applyFill="1" applyBorder="1" applyAlignment="1">
      <alignment horizontal="justify" vertical="center" wrapText="1"/>
    </xf>
    <xf numFmtId="0" fontId="5" fillId="20" borderId="14" xfId="0" applyNumberFormat="1" applyFont="1" applyFill="1" applyBorder="1" applyAlignment="1">
      <alignment horizontal="justify" vertical="center" wrapText="1"/>
    </xf>
    <xf numFmtId="0" fontId="19" fillId="35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justify" vertical="top"/>
    </xf>
    <xf numFmtId="176" fontId="20" fillId="36" borderId="2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>
      <alignment horizontal="justify" vertical="center" wrapText="1"/>
    </xf>
    <xf numFmtId="4" fontId="7" fillId="35" borderId="10" xfId="0" applyNumberFormat="1" applyFont="1" applyFill="1" applyBorder="1" applyAlignment="1" applyProtection="1">
      <alignment horizontal="right" vertical="center" wrapText="1"/>
      <protection hidden="1"/>
    </xf>
    <xf numFmtId="4" fontId="0" fillId="40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4" fontId="20" fillId="41" borderId="13" xfId="0" applyNumberFormat="1" applyFont="1" applyFill="1" applyBorder="1" applyAlignment="1">
      <alignment/>
    </xf>
    <xf numFmtId="4" fontId="8" fillId="41" borderId="27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justify" vertical="center"/>
    </xf>
    <xf numFmtId="4" fontId="0" fillId="35" borderId="1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10" fillId="36" borderId="25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10" fillId="36" borderId="28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/>
    </xf>
    <xf numFmtId="0" fontId="10" fillId="34" borderId="26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29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justify" vertical="top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4" fontId="0" fillId="20" borderId="15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13" fillId="34" borderId="17" xfId="0" applyNumberFormat="1" applyFont="1" applyFill="1" applyBorder="1" applyAlignment="1">
      <alignment/>
    </xf>
    <xf numFmtId="0" fontId="19" fillId="40" borderId="0" xfId="0" applyFont="1" applyFill="1" applyBorder="1" applyAlignment="1">
      <alignment horizontal="justify" vertical="top"/>
    </xf>
    <xf numFmtId="4" fontId="20" fillId="40" borderId="0" xfId="0" applyNumberFormat="1" applyFont="1" applyFill="1" applyBorder="1" applyAlignment="1">
      <alignment/>
    </xf>
    <xf numFmtId="4" fontId="8" fillId="40" borderId="0" xfId="0" applyNumberFormat="1" applyFont="1" applyFill="1" applyBorder="1" applyAlignment="1">
      <alignment horizontal="right" vertical="center" wrapText="1"/>
    </xf>
    <xf numFmtId="4" fontId="8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0" fontId="7" fillId="40" borderId="0" xfId="0" applyFont="1" applyFill="1" applyBorder="1" applyAlignment="1">
      <alignment horizontal="justify" vertical="top"/>
    </xf>
    <xf numFmtId="4" fontId="0" fillId="40" borderId="0" xfId="0" applyNumberFormat="1" applyFill="1" applyBorder="1" applyAlignment="1">
      <alignment/>
    </xf>
    <xf numFmtId="0" fontId="0" fillId="40" borderId="0" xfId="0" applyFill="1" applyAlignment="1">
      <alignment/>
    </xf>
    <xf numFmtId="0" fontId="13" fillId="40" borderId="0" xfId="0" applyFont="1" applyFill="1" applyAlignment="1">
      <alignment/>
    </xf>
    <xf numFmtId="4" fontId="0" fillId="35" borderId="10" xfId="0" applyNumberFormat="1" applyFont="1" applyFill="1" applyBorder="1" applyAlignment="1">
      <alignment horizontal="right" vertical="center" wrapText="1"/>
    </xf>
    <xf numFmtId="4" fontId="0" fillId="35" borderId="11" xfId="0" applyNumberFormat="1" applyFont="1" applyFill="1" applyBorder="1" applyAlignment="1">
      <alignment vertical="center" wrapText="1"/>
    </xf>
    <xf numFmtId="4" fontId="0" fillId="35" borderId="11" xfId="0" applyNumberFormat="1" applyFont="1" applyFill="1" applyBorder="1" applyAlignment="1">
      <alignment horizontal="right" vertical="center" wrapText="1"/>
    </xf>
    <xf numFmtId="4" fontId="0" fillId="35" borderId="14" xfId="0" applyNumberFormat="1" applyFont="1" applyFill="1" applyBorder="1" applyAlignment="1">
      <alignment horizontal="right" vertical="center"/>
    </xf>
    <xf numFmtId="176" fontId="6" fillId="35" borderId="10" xfId="0" applyNumberFormat="1" applyFont="1" applyFill="1" applyBorder="1" applyAlignment="1">
      <alignment horizontal="right" vertical="center" wrapText="1"/>
    </xf>
    <xf numFmtId="4" fontId="6" fillId="20" borderId="14" xfId="0" applyNumberFormat="1" applyFont="1" applyFill="1" applyBorder="1" applyAlignment="1" applyProtection="1">
      <alignment/>
      <protection hidden="1"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0" fontId="6" fillId="35" borderId="14" xfId="0" applyFont="1" applyFill="1" applyBorder="1" applyAlignment="1">
      <alignment horizontal="left" vertical="top"/>
    </xf>
    <xf numFmtId="0" fontId="6" fillId="35" borderId="14" xfId="0" applyFont="1" applyFill="1" applyBorder="1" applyAlignment="1">
      <alignment horizontal="justify" vertical="center" wrapText="1"/>
    </xf>
    <xf numFmtId="4" fontId="0" fillId="35" borderId="14" xfId="0" applyNumberFormat="1" applyFont="1" applyFill="1" applyBorder="1" applyAlignment="1">
      <alignment vertical="center"/>
    </xf>
    <xf numFmtId="4" fontId="0" fillId="35" borderId="14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 horizontal="right" vertical="center"/>
    </xf>
    <xf numFmtId="0" fontId="2" fillId="42" borderId="14" xfId="0" applyNumberFormat="1" applyFont="1" applyFill="1" applyBorder="1" applyAlignment="1">
      <alignment horizontal="left" vertical="top" wrapText="1"/>
    </xf>
    <xf numFmtId="0" fontId="2" fillId="42" borderId="14" xfId="0" applyNumberFormat="1" applyFont="1" applyFill="1" applyBorder="1" applyAlignment="1">
      <alignment horizontal="justify" vertical="top" wrapText="1"/>
    </xf>
    <xf numFmtId="4" fontId="2" fillId="42" borderId="14" xfId="0" applyNumberFormat="1" applyFont="1" applyFill="1" applyBorder="1" applyAlignment="1" applyProtection="1">
      <alignment/>
      <protection hidden="1"/>
    </xf>
    <xf numFmtId="4" fontId="8" fillId="42" borderId="14" xfId="0" applyNumberFormat="1" applyFont="1" applyFill="1" applyBorder="1" applyAlignment="1">
      <alignment horizontal="right" vertical="center" wrapText="1"/>
    </xf>
    <xf numFmtId="1" fontId="2" fillId="42" borderId="14" xfId="0" applyNumberFormat="1" applyFont="1" applyFill="1" applyBorder="1" applyAlignment="1">
      <alignment horizontal="left" vertical="top" wrapText="1"/>
    </xf>
    <xf numFmtId="4" fontId="2" fillId="42" borderId="14" xfId="0" applyNumberFormat="1" applyFont="1" applyFill="1" applyBorder="1" applyAlignment="1" applyProtection="1">
      <alignment vertical="center"/>
      <protection hidden="1"/>
    </xf>
    <xf numFmtId="0" fontId="2" fillId="35" borderId="14" xfId="0" applyNumberFormat="1" applyFont="1" applyFill="1" applyBorder="1" applyAlignment="1">
      <alignment horizontal="justify" vertical="top" wrapText="1"/>
    </xf>
    <xf numFmtId="176" fontId="2" fillId="35" borderId="14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1" fontId="2" fillId="42" borderId="14" xfId="0" applyNumberFormat="1" applyFont="1" applyFill="1" applyBorder="1" applyAlignment="1">
      <alignment horizontal="left" vertical="center" wrapText="1"/>
    </xf>
    <xf numFmtId="4" fontId="8" fillId="35" borderId="14" xfId="0" applyNumberFormat="1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 applyProtection="1">
      <alignment vertical="center" wrapText="1"/>
      <protection hidden="1"/>
    </xf>
    <xf numFmtId="4" fontId="5" fillId="35" borderId="14" xfId="0" applyNumberFormat="1" applyFont="1" applyFill="1" applyBorder="1" applyAlignment="1" applyProtection="1">
      <alignment horizontal="right" vertical="center" wrapText="1"/>
      <protection hidden="1"/>
    </xf>
    <xf numFmtId="176" fontId="7" fillId="35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4" fontId="5" fillId="35" borderId="10" xfId="0" applyNumberFormat="1" applyFont="1" applyFill="1" applyBorder="1" applyAlignment="1" applyProtection="1">
      <alignment vertical="center"/>
      <protection hidden="1"/>
    </xf>
    <xf numFmtId="4" fontId="1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justify" vertical="top"/>
    </xf>
    <xf numFmtId="0" fontId="4" fillId="0" borderId="20" xfId="0" applyNumberFormat="1" applyFont="1" applyBorder="1" applyAlignment="1">
      <alignment horizontal="justify" vertical="top" wrapText="1"/>
    </xf>
    <xf numFmtId="0" fontId="2" fillId="40" borderId="10" xfId="0" applyNumberFormat="1" applyFont="1" applyFill="1" applyBorder="1" applyAlignment="1">
      <alignment horizontal="justify" vertical="center" wrapText="1"/>
    </xf>
    <xf numFmtId="0" fontId="4" fillId="40" borderId="10" xfId="0" applyNumberFormat="1" applyFont="1" applyFill="1" applyBorder="1" applyAlignment="1">
      <alignment horizontal="justify" vertical="center" wrapText="1"/>
    </xf>
    <xf numFmtId="176" fontId="19" fillId="40" borderId="10" xfId="0" applyNumberFormat="1" applyFont="1" applyFill="1" applyBorder="1" applyAlignment="1">
      <alignment horizontal="right" vertical="center" wrapText="1"/>
    </xf>
    <xf numFmtId="0" fontId="2" fillId="42" borderId="10" xfId="0" applyNumberFormat="1" applyFont="1" applyFill="1" applyBorder="1" applyAlignment="1">
      <alignment horizontal="left" vertical="top" wrapText="1"/>
    </xf>
    <xf numFmtId="0" fontId="2" fillId="42" borderId="10" xfId="0" applyNumberFormat="1" applyFont="1" applyFill="1" applyBorder="1" applyAlignment="1">
      <alignment horizontal="justify" vertical="top" wrapText="1"/>
    </xf>
    <xf numFmtId="4" fontId="2" fillId="42" borderId="10" xfId="0" applyNumberFormat="1" applyFont="1" applyFill="1" applyBorder="1" applyAlignment="1" applyProtection="1">
      <alignment/>
      <protection hidden="1"/>
    </xf>
    <xf numFmtId="4" fontId="8" fillId="42" borderId="10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justify" vertical="center"/>
    </xf>
    <xf numFmtId="4" fontId="8" fillId="40" borderId="10" xfId="0" applyNumberFormat="1" applyFont="1" applyFill="1" applyBorder="1" applyAlignment="1">
      <alignment vertical="center" wrapText="1"/>
    </xf>
    <xf numFmtId="4" fontId="0" fillId="35" borderId="14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justify" vertical="top"/>
    </xf>
    <xf numFmtId="176" fontId="2" fillId="33" borderId="10" xfId="0" applyNumberFormat="1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left" vertical="top"/>
    </xf>
    <xf numFmtId="0" fontId="4" fillId="35" borderId="15" xfId="0" applyFont="1" applyFill="1" applyBorder="1" applyAlignment="1">
      <alignment horizontal="justify" vertical="top"/>
    </xf>
    <xf numFmtId="0" fontId="4" fillId="35" borderId="15" xfId="0" applyFont="1" applyFill="1" applyBorder="1" applyAlignment="1">
      <alignment horizontal="left" vertical="top"/>
    </xf>
    <xf numFmtId="4" fontId="7" fillId="35" borderId="10" xfId="0" applyNumberFormat="1" applyFont="1" applyFill="1" applyBorder="1" applyAlignment="1" applyProtection="1">
      <alignment vertical="center" wrapText="1"/>
      <protection hidden="1"/>
    </xf>
    <xf numFmtId="4" fontId="7" fillId="35" borderId="10" xfId="0" applyNumberFormat="1" applyFont="1" applyFill="1" applyBorder="1" applyAlignment="1" applyProtection="1">
      <alignment vertical="center" wrapText="1"/>
      <protection hidden="1"/>
    </xf>
    <xf numFmtId="4" fontId="5" fillId="35" borderId="11" xfId="0" applyNumberFormat="1" applyFont="1" applyFill="1" applyBorder="1" applyAlignment="1" applyProtection="1">
      <alignment horizontal="right" vertical="center" wrapText="1"/>
      <protection hidden="1"/>
    </xf>
    <xf numFmtId="4" fontId="5" fillId="35" borderId="14" xfId="0" applyNumberFormat="1" applyFont="1" applyFill="1" applyBorder="1" applyAlignment="1" applyProtection="1">
      <alignment vertical="center" wrapText="1"/>
      <protection hidden="1"/>
    </xf>
    <xf numFmtId="4" fontId="7" fillId="35" borderId="10" xfId="0" applyNumberFormat="1" applyFont="1" applyFill="1" applyBorder="1" applyAlignment="1" applyProtection="1">
      <alignment horizontal="right" vertical="center"/>
      <protection hidden="1"/>
    </xf>
    <xf numFmtId="176" fontId="7" fillId="20" borderId="15" xfId="0" applyNumberFormat="1" applyFont="1" applyFill="1" applyBorder="1" applyAlignment="1">
      <alignment horizontal="right" vertical="center" wrapText="1"/>
    </xf>
    <xf numFmtId="4" fontId="5" fillId="20" borderId="14" xfId="0" applyNumberFormat="1" applyFont="1" applyFill="1" applyBorder="1" applyAlignment="1" applyProtection="1">
      <alignment horizontal="right" vertical="center" wrapText="1"/>
      <protection hidden="1"/>
    </xf>
    <xf numFmtId="4" fontId="0" fillId="40" borderId="0" xfId="0" applyNumberFormat="1" applyFill="1" applyAlignment="1">
      <alignment/>
    </xf>
    <xf numFmtId="0" fontId="2" fillId="40" borderId="10" xfId="0" applyNumberFormat="1" applyFont="1" applyFill="1" applyBorder="1" applyAlignment="1">
      <alignment horizontal="left" vertical="center" wrapText="1"/>
    </xf>
    <xf numFmtId="0" fontId="4" fillId="40" borderId="10" xfId="0" applyNumberFormat="1" applyFont="1" applyFill="1" applyBorder="1" applyAlignment="1">
      <alignment horizontal="left" vertical="top" wrapText="1"/>
    </xf>
    <xf numFmtId="0" fontId="4" fillId="40" borderId="10" xfId="0" applyNumberFormat="1" applyFont="1" applyFill="1" applyBorder="1" applyAlignment="1">
      <alignment horizontal="justify" vertical="top"/>
    </xf>
    <xf numFmtId="4" fontId="4" fillId="40" borderId="10" xfId="0" applyNumberFormat="1" applyFont="1" applyFill="1" applyBorder="1" applyAlignment="1" applyProtection="1">
      <alignment vertical="center" wrapText="1"/>
      <protection hidden="1"/>
    </xf>
    <xf numFmtId="4" fontId="19" fillId="40" borderId="10" xfId="0" applyNumberFormat="1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0" fontId="4" fillId="40" borderId="10" xfId="0" applyFont="1" applyFill="1" applyBorder="1" applyAlignment="1">
      <alignment horizontal="justify" vertical="center" wrapText="1"/>
    </xf>
    <xf numFmtId="176" fontId="4" fillId="40" borderId="10" xfId="0" applyNumberFormat="1" applyFont="1" applyFill="1" applyBorder="1" applyAlignment="1">
      <alignment horizontal="right" vertical="center" wrapText="1"/>
    </xf>
    <xf numFmtId="4" fontId="19" fillId="40" borderId="10" xfId="0" applyNumberFormat="1" applyFont="1" applyFill="1" applyBorder="1" applyAlignment="1" applyProtection="1">
      <alignment horizontal="right" vertical="center" wrapText="1"/>
      <protection hidden="1"/>
    </xf>
    <xf numFmtId="176" fontId="8" fillId="0" borderId="10" xfId="0" applyNumberFormat="1" applyFont="1" applyBorder="1" applyAlignment="1">
      <alignment horizontal="right" vertical="center" wrapText="1"/>
    </xf>
    <xf numFmtId="4" fontId="0" fillId="40" borderId="0" xfId="0" applyNumberFormat="1" applyFont="1" applyFill="1" applyAlignment="1">
      <alignment/>
    </xf>
    <xf numFmtId="176" fontId="5" fillId="35" borderId="10" xfId="0" applyNumberFormat="1" applyFont="1" applyFill="1" applyBorder="1" applyAlignment="1">
      <alignment horizontal="right" vertical="center" wrapText="1"/>
    </xf>
    <xf numFmtId="176" fontId="5" fillId="35" borderId="14" xfId="0" applyNumberFormat="1" applyFont="1" applyFill="1" applyBorder="1" applyAlignment="1">
      <alignment horizontal="right" vertical="center" wrapText="1"/>
    </xf>
    <xf numFmtId="4" fontId="7" fillId="35" borderId="14" xfId="0" applyNumberFormat="1" applyFont="1" applyFill="1" applyBorder="1" applyAlignment="1" applyProtection="1">
      <alignment horizontal="right" vertical="center" wrapText="1"/>
      <protection hidden="1"/>
    </xf>
    <xf numFmtId="4" fontId="0" fillId="35" borderId="14" xfId="0" applyNumberFormat="1" applyFont="1" applyFill="1" applyBorder="1" applyAlignment="1">
      <alignment horizontal="right" vertical="center" wrapText="1"/>
    </xf>
    <xf numFmtId="4" fontId="67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top"/>
    </xf>
    <xf numFmtId="0" fontId="2" fillId="0" borderId="19" xfId="0" applyNumberFormat="1" applyFont="1" applyBorder="1" applyAlignment="1">
      <alignment horizontal="justify" vertical="center" wrapText="1"/>
    </xf>
    <xf numFmtId="4" fontId="4" fillId="40" borderId="10" xfId="0" applyNumberFormat="1" applyFont="1" applyFill="1" applyBorder="1" applyAlignment="1">
      <alignment horizontal="right" vertical="center" wrapText="1"/>
    </xf>
    <xf numFmtId="0" fontId="0" fillId="40" borderId="0" xfId="0" applyFont="1" applyFill="1" applyAlignment="1">
      <alignment vertical="center"/>
    </xf>
    <xf numFmtId="0" fontId="19" fillId="0" borderId="10" xfId="0" applyNumberFormat="1" applyFont="1" applyBorder="1" applyAlignment="1">
      <alignment horizontal="justify" vertical="center" wrapText="1"/>
    </xf>
    <xf numFmtId="4" fontId="7" fillId="4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8" fillId="0" borderId="10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7" fillId="35" borderId="10" xfId="0" applyNumberFormat="1" applyFont="1" applyFill="1" applyBorder="1" applyAlignment="1">
      <alignment horizontal="right" wrapText="1"/>
    </xf>
    <xf numFmtId="4" fontId="7" fillId="35" borderId="10" xfId="0" applyNumberFormat="1" applyFont="1" applyFill="1" applyBorder="1" applyAlignment="1" applyProtection="1">
      <alignment wrapText="1"/>
      <protection hidden="1"/>
    </xf>
    <xf numFmtId="4" fontId="5" fillId="35" borderId="10" xfId="0" applyNumberFormat="1" applyFont="1" applyFill="1" applyBorder="1" applyAlignment="1" applyProtection="1">
      <alignment/>
      <protection hidden="1"/>
    </xf>
    <xf numFmtId="4" fontId="13" fillId="40" borderId="0" xfId="0" applyNumberFormat="1" applyFont="1" applyFill="1" applyAlignment="1">
      <alignment/>
    </xf>
    <xf numFmtId="4" fontId="17" fillId="37" borderId="0" xfId="0" applyNumberFormat="1" applyFont="1" applyFill="1" applyAlignment="1">
      <alignment/>
    </xf>
    <xf numFmtId="0" fontId="17" fillId="37" borderId="0" xfId="0" applyFont="1" applyFill="1" applyAlignment="1">
      <alignment/>
    </xf>
    <xf numFmtId="4" fontId="17" fillId="40" borderId="0" xfId="0" applyNumberFormat="1" applyFont="1" applyFill="1" applyAlignment="1">
      <alignment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/>
    </xf>
    <xf numFmtId="4" fontId="68" fillId="0" borderId="10" xfId="0" applyNumberFormat="1" applyFont="1" applyBorder="1" applyAlignment="1">
      <alignment horizontal="right" vertical="center"/>
    </xf>
    <xf numFmtId="4" fontId="10" fillId="34" borderId="25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 shrinkToFit="1"/>
    </xf>
    <xf numFmtId="4" fontId="8" fillId="0" borderId="11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/>
    </xf>
    <xf numFmtId="4" fontId="10" fillId="34" borderId="26" xfId="0" applyNumberFormat="1" applyFont="1" applyFill="1" applyBorder="1" applyAlignment="1">
      <alignment horizontal="left" vertical="top" wrapText="1"/>
    </xf>
    <xf numFmtId="4" fontId="2" fillId="33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10" fillId="36" borderId="28" xfId="0" applyNumberFormat="1" applyFont="1" applyFill="1" applyBorder="1" applyAlignment="1">
      <alignment horizontal="center"/>
    </xf>
    <xf numFmtId="4" fontId="30" fillId="0" borderId="10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10" fillId="36" borderId="25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3" fillId="0" borderId="25" xfId="0" applyNumberFormat="1" applyFont="1" applyBorder="1" applyAlignment="1">
      <alignment horizontal="center"/>
    </xf>
    <xf numFmtId="4" fontId="5" fillId="35" borderId="10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18" xfId="0" applyNumberFormat="1" applyFont="1" applyBorder="1" applyAlignment="1">
      <alignment horizontal="right" vertical="center" wrapText="1"/>
    </xf>
    <xf numFmtId="176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4" fontId="15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4" fontId="11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23" fillId="0" borderId="0" xfId="0" applyFont="1" applyAlignment="1">
      <alignment/>
    </xf>
    <xf numFmtId="0" fontId="69" fillId="0" borderId="0" xfId="0" applyFont="1" applyAlignment="1">
      <alignment horizontal="left"/>
    </xf>
    <xf numFmtId="0" fontId="2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9" fillId="36" borderId="33" xfId="0" applyFont="1" applyFill="1" applyBorder="1" applyAlignment="1">
      <alignment horizontal="justify" vertical="top"/>
    </xf>
    <xf numFmtId="0" fontId="19" fillId="36" borderId="34" xfId="0" applyFont="1" applyFill="1" applyBorder="1" applyAlignment="1">
      <alignment horizontal="justify" vertical="top"/>
    </xf>
    <xf numFmtId="0" fontId="19" fillId="36" borderId="35" xfId="0" applyFont="1" applyFill="1" applyBorder="1" applyAlignment="1">
      <alignment horizontal="justify" vertical="top"/>
    </xf>
    <xf numFmtId="0" fontId="25" fillId="0" borderId="0" xfId="0" applyFont="1" applyAlignment="1">
      <alignment horizontal="justify" vertical="distributed" wrapText="1"/>
    </xf>
    <xf numFmtId="0" fontId="66" fillId="40" borderId="0" xfId="0" applyFont="1" applyFill="1" applyBorder="1" applyAlignment="1">
      <alignment horizontal="left" vertical="top"/>
    </xf>
    <xf numFmtId="0" fontId="8" fillId="0" borderId="24" xfId="0" applyFont="1" applyBorder="1" applyAlignment="1">
      <alignment horizontal="center" wrapText="1"/>
    </xf>
    <xf numFmtId="0" fontId="1" fillId="38" borderId="2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10" fillId="36" borderId="36" xfId="0" applyFont="1" applyFill="1" applyBorder="1" applyAlignment="1">
      <alignment horizontal="center"/>
    </xf>
    <xf numFmtId="0" fontId="10" fillId="36" borderId="37" xfId="0" applyFont="1" applyFill="1" applyBorder="1" applyAlignment="1">
      <alignment horizontal="center"/>
    </xf>
    <xf numFmtId="0" fontId="10" fillId="36" borderId="28" xfId="0" applyFont="1" applyFill="1" applyBorder="1" applyAlignment="1">
      <alignment horizontal="center"/>
    </xf>
    <xf numFmtId="0" fontId="10" fillId="34" borderId="38" xfId="0" applyFont="1" applyFill="1" applyBorder="1" applyAlignment="1">
      <alignment horizontal="left" vertical="top" wrapText="1"/>
    </xf>
    <xf numFmtId="0" fontId="10" fillId="34" borderId="39" xfId="0" applyFont="1" applyFill="1" applyBorder="1" applyAlignment="1">
      <alignment horizontal="left" vertical="top" wrapText="1"/>
    </xf>
    <xf numFmtId="0" fontId="10" fillId="34" borderId="40" xfId="0" applyFont="1" applyFill="1" applyBorder="1" applyAlignment="1">
      <alignment horizontal="left" vertical="top" wrapText="1"/>
    </xf>
    <xf numFmtId="0" fontId="10" fillId="41" borderId="41" xfId="0" applyFont="1" applyFill="1" applyBorder="1" applyAlignment="1">
      <alignment horizontal="left" vertical="top"/>
    </xf>
    <xf numFmtId="0" fontId="10" fillId="41" borderId="42" xfId="0" applyFont="1" applyFill="1" applyBorder="1" applyAlignment="1">
      <alignment horizontal="left" vertical="top"/>
    </xf>
    <xf numFmtId="0" fontId="10" fillId="41" borderId="43" xfId="0" applyFont="1" applyFill="1" applyBorder="1" applyAlignment="1">
      <alignment horizontal="left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100"/>
  <sheetViews>
    <sheetView zoomScaleSheetLayoutView="100" workbookViewId="0" topLeftCell="A1">
      <selection activeCell="B19" sqref="B19"/>
    </sheetView>
  </sheetViews>
  <sheetFormatPr defaultColWidth="9.140625" defaultRowHeight="12.75"/>
  <cols>
    <col min="1" max="1" width="36.140625" style="0" customWidth="1"/>
    <col min="2" max="4" width="18.57421875" style="0" customWidth="1"/>
    <col min="5" max="5" width="22.140625" style="0" customWidth="1"/>
    <col min="6" max="6" width="9.7109375" style="0" customWidth="1"/>
    <col min="7" max="7" width="13.140625" style="0" customWidth="1"/>
    <col min="8" max="8" width="9.140625" style="0" hidden="1" customWidth="1"/>
    <col min="9" max="9" width="8.140625" style="0" hidden="1" customWidth="1"/>
    <col min="10" max="11" width="2.57421875" style="0" hidden="1" customWidth="1"/>
  </cols>
  <sheetData>
    <row r="1" spans="1:11" ht="42" customHeight="1">
      <c r="A1" s="444" t="s">
        <v>242</v>
      </c>
      <c r="B1" s="444"/>
      <c r="C1" s="444"/>
      <c r="D1" s="444"/>
      <c r="E1" s="211"/>
      <c r="F1" s="211"/>
      <c r="G1" s="211"/>
      <c r="H1" s="211"/>
      <c r="I1" s="211"/>
      <c r="J1" s="211"/>
      <c r="K1" s="211"/>
    </row>
    <row r="2" spans="1:11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>
      <c r="A4" s="445" t="s">
        <v>131</v>
      </c>
      <c r="B4" s="445"/>
      <c r="C4" s="445"/>
      <c r="D4" s="445"/>
      <c r="E4" s="212"/>
      <c r="F4" s="212"/>
      <c r="G4" s="212"/>
      <c r="H4" s="6"/>
      <c r="I4" s="6"/>
      <c r="J4" s="6"/>
      <c r="K4" s="6"/>
    </row>
    <row r="5" spans="1:11" ht="15.75">
      <c r="A5" s="445" t="s">
        <v>209</v>
      </c>
      <c r="B5" s="445"/>
      <c r="C5" s="445"/>
      <c r="D5" s="445"/>
      <c r="E5" s="212"/>
      <c r="F5" s="212"/>
      <c r="G5" s="212"/>
      <c r="H5" s="6"/>
      <c r="I5" s="6"/>
      <c r="J5" s="6"/>
      <c r="K5" s="6"/>
    </row>
    <row r="6" spans="1:11" ht="15.75">
      <c r="A6" s="440" t="s">
        <v>218</v>
      </c>
      <c r="B6" s="440"/>
      <c r="C6" s="440"/>
      <c r="D6" s="440"/>
      <c r="E6" s="5"/>
      <c r="F6" s="5"/>
      <c r="G6" s="5"/>
      <c r="H6" s="5"/>
      <c r="I6" s="5"/>
      <c r="J6" s="5"/>
      <c r="K6" s="5"/>
    </row>
    <row r="7" spans="1:11" ht="15.75">
      <c r="A7" s="440"/>
      <c r="B7" s="440"/>
      <c r="C7" s="440"/>
      <c r="D7" s="440"/>
      <c r="E7" s="440"/>
      <c r="F7" s="440"/>
      <c r="G7" s="440"/>
      <c r="H7" s="440"/>
      <c r="I7" s="440"/>
      <c r="J7" s="440"/>
      <c r="K7" s="440"/>
    </row>
    <row r="8" spans="1:11" ht="15.75">
      <c r="A8" s="440" t="s">
        <v>68</v>
      </c>
      <c r="B8" s="440"/>
      <c r="C8" s="440"/>
      <c r="D8" s="440"/>
      <c r="E8" s="5"/>
      <c r="F8" s="5"/>
      <c r="G8" s="5"/>
      <c r="H8" s="5"/>
      <c r="I8" s="5"/>
      <c r="J8" s="5"/>
      <c r="K8" s="5"/>
    </row>
    <row r="9" spans="1:11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.75">
      <c r="A10" s="447" t="s">
        <v>210</v>
      </c>
      <c r="B10" s="447"/>
      <c r="C10" s="447"/>
      <c r="D10" s="447"/>
      <c r="E10" s="89"/>
      <c r="F10" s="89"/>
      <c r="G10" s="89"/>
      <c r="H10" s="89"/>
      <c r="I10" s="89"/>
      <c r="J10" s="89"/>
      <c r="K10" s="89"/>
    </row>
    <row r="11" spans="1:11" ht="15.75">
      <c r="A11" s="89" t="s">
        <v>214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5.75">
      <c r="A12" s="6" t="s">
        <v>211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.75">
      <c r="A14" s="90" t="s">
        <v>120</v>
      </c>
      <c r="B14" s="6"/>
      <c r="C14" s="6"/>
      <c r="D14" s="6"/>
      <c r="E14" s="6"/>
      <c r="F14" s="91"/>
      <c r="G14" s="91"/>
      <c r="H14" s="91"/>
      <c r="I14" s="91"/>
      <c r="J14" s="91"/>
      <c r="K14" s="92"/>
    </row>
    <row r="15" spans="1:11" ht="15.75">
      <c r="A15" s="6"/>
      <c r="B15" s="6"/>
      <c r="C15" s="6"/>
      <c r="D15" s="6"/>
      <c r="E15" s="6"/>
      <c r="F15" s="91"/>
      <c r="G15" s="91"/>
      <c r="H15" s="91"/>
      <c r="I15" s="91"/>
      <c r="J15" s="91"/>
      <c r="K15" s="92"/>
    </row>
    <row r="16" spans="1:11" ht="30.75" customHeight="1">
      <c r="A16" s="219"/>
      <c r="B16" s="220" t="s">
        <v>212</v>
      </c>
      <c r="C16" s="220" t="s">
        <v>134</v>
      </c>
      <c r="D16" s="220" t="s">
        <v>130</v>
      </c>
      <c r="E16" s="213"/>
      <c r="F16" s="213"/>
      <c r="G16" s="213"/>
      <c r="H16" s="205"/>
      <c r="I16" s="205"/>
      <c r="J16" s="205"/>
      <c r="K16" s="206"/>
    </row>
    <row r="17" spans="1:11" ht="15">
      <c r="A17" s="207" t="s">
        <v>0</v>
      </c>
      <c r="B17" s="208">
        <f>'REBALANS DRUGI 2018'!D10</f>
        <v>7142950</v>
      </c>
      <c r="C17" s="208">
        <f>D17-B17</f>
        <v>-1192090</v>
      </c>
      <c r="D17" s="208">
        <f>'REBALANS DRUGI 2018'!G10</f>
        <v>5950860</v>
      </c>
      <c r="E17" s="214"/>
      <c r="F17" s="215"/>
      <c r="G17" s="215"/>
      <c r="H17" s="210"/>
      <c r="I17" s="208"/>
      <c r="J17" s="208"/>
      <c r="K17" s="208"/>
    </row>
    <row r="18" spans="1:11" ht="15" customHeight="1">
      <c r="A18" s="218" t="s">
        <v>132</v>
      </c>
      <c r="B18" s="208">
        <f>'REBALANS DRUGI 2018'!D56</f>
        <v>141100</v>
      </c>
      <c r="C18" s="208">
        <f>D18-B18</f>
        <v>46900</v>
      </c>
      <c r="D18" s="208">
        <f>'REBALANS DRUGI 2018'!G56</f>
        <v>188000</v>
      </c>
      <c r="E18" s="214"/>
      <c r="F18" s="215"/>
      <c r="G18" s="215"/>
      <c r="H18" s="216"/>
      <c r="I18" s="217"/>
      <c r="J18" s="217"/>
      <c r="K18" s="217"/>
    </row>
    <row r="19" spans="1:15" ht="15" customHeight="1">
      <c r="A19" s="204" t="s">
        <v>121</v>
      </c>
      <c r="B19" s="203">
        <f>SUM(B17:B18)</f>
        <v>7284050</v>
      </c>
      <c r="C19" s="203">
        <f>SUM(C17:C18)</f>
        <v>-1145190</v>
      </c>
      <c r="D19" s="295">
        <f>SUM(B19:C19)</f>
        <v>6138860</v>
      </c>
      <c r="E19" s="99"/>
      <c r="F19" s="442"/>
      <c r="G19" s="442"/>
      <c r="H19" s="442"/>
      <c r="I19" s="442"/>
      <c r="J19" s="442"/>
      <c r="K19" s="442"/>
      <c r="O19" s="93"/>
    </row>
    <row r="20" spans="1:11" ht="15">
      <c r="A20" s="209" t="s">
        <v>11</v>
      </c>
      <c r="B20" s="208">
        <f>'REBALANS DRUGI 2018'!D70</f>
        <v>2350050</v>
      </c>
      <c r="C20" s="208">
        <f>D20-B20</f>
        <v>295940</v>
      </c>
      <c r="D20" s="208">
        <f>'REBALANS DRUGI 2018'!G70</f>
        <v>2645990</v>
      </c>
      <c r="E20" s="214"/>
      <c r="F20" s="215"/>
      <c r="G20" s="215"/>
      <c r="H20" s="215"/>
      <c r="I20" s="215"/>
      <c r="J20" s="215"/>
      <c r="K20" s="215"/>
    </row>
    <row r="21" spans="1:11" ht="15">
      <c r="A21" s="209" t="s">
        <v>133</v>
      </c>
      <c r="B21" s="208">
        <f>'REBALANS DRUGI 2018'!D174</f>
        <v>4634000</v>
      </c>
      <c r="C21" s="208">
        <f>D21-B21</f>
        <v>-1141130</v>
      </c>
      <c r="D21" s="208">
        <f>'REBALANS DRUGI 2018'!G174</f>
        <v>3492870</v>
      </c>
      <c r="E21" s="214"/>
      <c r="F21" s="215"/>
      <c r="G21" s="215"/>
      <c r="H21" s="215"/>
      <c r="I21" s="215"/>
      <c r="J21" s="215"/>
      <c r="K21" s="215"/>
    </row>
    <row r="22" spans="1:11" ht="15" customHeight="1">
      <c r="A22" s="204" t="s">
        <v>122</v>
      </c>
      <c r="B22" s="203">
        <f>SUM(B20:B21)</f>
        <v>6984050</v>
      </c>
      <c r="C22" s="203">
        <f>SUM(C20:C21)</f>
        <v>-845190</v>
      </c>
      <c r="D22" s="295">
        <f>SUM(B22:C22)</f>
        <v>6138860</v>
      </c>
      <c r="E22" s="99"/>
      <c r="F22" s="442"/>
      <c r="G22" s="442"/>
      <c r="H22" s="442"/>
      <c r="I22" s="442"/>
      <c r="J22" s="442"/>
      <c r="K22" s="442"/>
    </row>
    <row r="23" spans="1:11" ht="14.25" customHeight="1">
      <c r="A23" s="204" t="s">
        <v>123</v>
      </c>
      <c r="B23" s="203">
        <f>B19-B22</f>
        <v>300000</v>
      </c>
      <c r="C23" s="203">
        <f>C19-C22</f>
        <v>-300000</v>
      </c>
      <c r="D23" s="203">
        <f>D19-D22</f>
        <v>0</v>
      </c>
      <c r="E23" s="99"/>
      <c r="F23" s="442"/>
      <c r="G23" s="442"/>
      <c r="H23" s="442"/>
      <c r="I23" s="442"/>
      <c r="J23" s="442"/>
      <c r="K23" s="442"/>
    </row>
    <row r="24" spans="1:11" ht="15">
      <c r="A24" s="94"/>
      <c r="B24" s="94"/>
      <c r="C24" s="94"/>
      <c r="D24" s="94"/>
      <c r="E24" s="95"/>
      <c r="F24" s="95"/>
      <c r="G24" s="95"/>
      <c r="H24" s="95"/>
      <c r="I24" s="95"/>
      <c r="J24" s="95"/>
      <c r="K24" s="96"/>
    </row>
    <row r="25" spans="1:11" ht="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6"/>
    </row>
    <row r="26" spans="1:11" ht="15">
      <c r="A26" s="97" t="s">
        <v>124</v>
      </c>
      <c r="B26" s="95"/>
      <c r="C26" s="95"/>
      <c r="D26" s="95"/>
      <c r="E26" s="352"/>
      <c r="F26" s="95"/>
      <c r="G26" s="95"/>
      <c r="H26" s="95"/>
      <c r="I26" s="95"/>
      <c r="J26" s="95"/>
      <c r="K26" s="96"/>
    </row>
    <row r="27" spans="1:11" ht="15">
      <c r="A27" s="98"/>
      <c r="B27" s="98"/>
      <c r="C27" s="98"/>
      <c r="D27" s="98"/>
      <c r="E27" s="98"/>
      <c r="F27" s="95"/>
      <c r="G27" s="95"/>
      <c r="H27" s="95"/>
      <c r="I27" s="95"/>
      <c r="J27" s="95"/>
      <c r="K27" s="96"/>
    </row>
    <row r="28" spans="1:11" ht="30" customHeight="1">
      <c r="A28" s="219"/>
      <c r="B28" s="220" t="s">
        <v>212</v>
      </c>
      <c r="C28" s="220" t="s">
        <v>134</v>
      </c>
      <c r="D28" s="220" t="s">
        <v>130</v>
      </c>
      <c r="E28" s="213"/>
      <c r="F28" s="213"/>
      <c r="G28" s="213"/>
      <c r="H28" s="213"/>
      <c r="I28" s="213"/>
      <c r="J28" s="213"/>
      <c r="K28" s="213"/>
    </row>
    <row r="29" spans="1:11" ht="15">
      <c r="A29" s="207" t="s">
        <v>136</v>
      </c>
      <c r="B29" s="208">
        <v>0</v>
      </c>
      <c r="C29" s="208">
        <f>D29-B29</f>
        <v>0</v>
      </c>
      <c r="D29" s="208">
        <v>0</v>
      </c>
      <c r="E29" s="214"/>
      <c r="F29" s="439"/>
      <c r="G29" s="439"/>
      <c r="H29" s="439"/>
      <c r="I29" s="439"/>
      <c r="J29" s="439"/>
      <c r="K29" s="439"/>
    </row>
    <row r="30" spans="1:11" ht="15">
      <c r="A30" s="207" t="s">
        <v>135</v>
      </c>
      <c r="B30" s="208">
        <v>0</v>
      </c>
      <c r="C30" s="208">
        <f>D30-B30</f>
        <v>0</v>
      </c>
      <c r="D30" s="208">
        <v>0</v>
      </c>
      <c r="E30" s="214"/>
      <c r="F30" s="439"/>
      <c r="G30" s="439"/>
      <c r="H30" s="439"/>
      <c r="I30" s="439"/>
      <c r="J30" s="439"/>
      <c r="K30" s="439"/>
    </row>
    <row r="31" spans="1:11" ht="15" customHeight="1">
      <c r="A31" s="99"/>
      <c r="B31" s="99"/>
      <c r="C31" s="99"/>
      <c r="D31" s="99"/>
      <c r="E31" s="99"/>
      <c r="F31" s="100"/>
      <c r="G31" s="100"/>
      <c r="H31" s="100"/>
      <c r="I31" s="100"/>
      <c r="J31" s="100"/>
      <c r="K31" s="100"/>
    </row>
    <row r="32" spans="1:11" ht="18" customHeight="1">
      <c r="A32" s="440" t="s">
        <v>128</v>
      </c>
      <c r="B32" s="440"/>
      <c r="C32" s="440"/>
      <c r="D32" s="440"/>
      <c r="E32" s="5"/>
      <c r="F32" s="5"/>
      <c r="G32" s="5"/>
      <c r="H32" s="5"/>
      <c r="I32" s="5"/>
      <c r="J32" s="5"/>
      <c r="K32" s="5"/>
    </row>
    <row r="33" spans="1:11" ht="17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2.25" customHeight="1">
      <c r="A34" s="441" t="s">
        <v>213</v>
      </c>
      <c r="B34" s="441"/>
      <c r="C34" s="441"/>
      <c r="D34" s="441"/>
      <c r="E34" s="202"/>
      <c r="F34" s="202"/>
      <c r="G34" s="202"/>
      <c r="H34" s="202"/>
      <c r="I34" s="202"/>
      <c r="J34" s="202"/>
      <c r="K34" s="202"/>
    </row>
    <row r="35" spans="1:11" ht="12.75">
      <c r="A35" s="446"/>
      <c r="B35" s="446"/>
      <c r="C35" s="446"/>
      <c r="D35" s="446"/>
      <c r="E35" s="446"/>
      <c r="F35" s="446"/>
      <c r="G35" s="446"/>
      <c r="H35" s="446"/>
      <c r="I35" s="446"/>
      <c r="J35" s="446"/>
      <c r="K35" s="446"/>
    </row>
    <row r="36" spans="1:11" ht="12.75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</row>
    <row r="37" spans="1:11" ht="12.75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</row>
    <row r="38" spans="1:11" ht="12.7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</row>
    <row r="39" spans="1:11" ht="12.7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</row>
    <row r="40" spans="1:11" ht="12.7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</row>
    <row r="41" spans="1:11" ht="12.75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</row>
    <row r="42" spans="1:11" ht="12.75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</row>
    <row r="43" spans="1:11" ht="12.75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</row>
    <row r="44" spans="1:11" ht="12.75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</row>
    <row r="45" spans="1:11" ht="12.75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</row>
    <row r="46" ht="12.75" customHeight="1"/>
    <row r="47" spans="1:16" ht="18">
      <c r="A47" s="101"/>
      <c r="B47" s="101"/>
      <c r="C47" s="101"/>
      <c r="D47" s="10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</row>
    <row r="48" spans="1:4" ht="18">
      <c r="A48" s="101"/>
      <c r="B48" s="101"/>
      <c r="C48" s="101"/>
      <c r="D48" s="101"/>
    </row>
    <row r="49" spans="1:4" ht="18">
      <c r="A49" s="101"/>
      <c r="B49" s="101"/>
      <c r="C49" s="101"/>
      <c r="D49" s="101"/>
    </row>
    <row r="50" spans="1:4" ht="18">
      <c r="A50" s="101"/>
      <c r="B50" s="101"/>
      <c r="C50" s="101"/>
      <c r="D50" s="101"/>
    </row>
    <row r="73" spans="1:7" ht="23.25">
      <c r="A73" s="443"/>
      <c r="B73" s="443"/>
      <c r="C73" s="443"/>
      <c r="D73" s="443"/>
      <c r="E73" s="443"/>
      <c r="F73" s="443"/>
      <c r="G73" s="443"/>
    </row>
    <row r="74" spans="1:7" ht="23.25">
      <c r="A74" s="443"/>
      <c r="B74" s="443"/>
      <c r="C74" s="443"/>
      <c r="D74" s="443"/>
      <c r="E74" s="443"/>
      <c r="F74" s="443"/>
      <c r="G74" s="443"/>
    </row>
    <row r="100" spans="1:7" ht="23.25">
      <c r="A100" s="438"/>
      <c r="B100" s="438"/>
      <c r="C100" s="438"/>
      <c r="D100" s="438"/>
      <c r="E100" s="438"/>
      <c r="F100" s="438"/>
      <c r="G100" s="438"/>
    </row>
  </sheetData>
  <sheetProtection/>
  <mergeCells count="19">
    <mergeCell ref="A1:D1"/>
    <mergeCell ref="A4:D4"/>
    <mergeCell ref="A5:D5"/>
    <mergeCell ref="A6:D6"/>
    <mergeCell ref="A74:G74"/>
    <mergeCell ref="A7:K7"/>
    <mergeCell ref="F47:P47"/>
    <mergeCell ref="A35:K35"/>
    <mergeCell ref="A10:D10"/>
    <mergeCell ref="A100:G100"/>
    <mergeCell ref="F29:K29"/>
    <mergeCell ref="F30:K30"/>
    <mergeCell ref="A8:D8"/>
    <mergeCell ref="A32:D32"/>
    <mergeCell ref="A34:D34"/>
    <mergeCell ref="F22:K22"/>
    <mergeCell ref="F23:K23"/>
    <mergeCell ref="F19:K19"/>
    <mergeCell ref="A73:G73"/>
  </mergeCells>
  <printOptions/>
  <pageMargins left="0.75" right="0.75" top="1" bottom="1" header="0.5" footer="0.5"/>
  <pageSetup horizontalDpi="600" verticalDpi="600" orientation="portrait" paperSize="9" scale="9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93"/>
  <sheetViews>
    <sheetView tabSelected="1" view="pageLayout" zoomScaleNormal="85" zoomScaleSheetLayoutView="100" workbookViewId="0" topLeftCell="A118">
      <selection activeCell="F128" sqref="F128"/>
    </sheetView>
  </sheetViews>
  <sheetFormatPr defaultColWidth="9.140625" defaultRowHeight="12.75"/>
  <cols>
    <col min="1" max="1" width="8.57421875" style="0" customWidth="1"/>
    <col min="2" max="2" width="8.140625" style="0" customWidth="1"/>
    <col min="3" max="3" width="29.7109375" style="25" customWidth="1"/>
    <col min="4" max="4" width="13.140625" style="0" customWidth="1"/>
    <col min="5" max="5" width="13.57421875" style="0" customWidth="1"/>
    <col min="6" max="6" width="13.140625" style="0" customWidth="1"/>
    <col min="7" max="7" width="12.8515625" style="0" customWidth="1"/>
    <col min="8" max="8" width="10.421875" style="0" customWidth="1"/>
    <col min="9" max="9" width="12.7109375" style="0" customWidth="1"/>
    <col min="10" max="10" width="10.57421875" style="0" bestFit="1" customWidth="1"/>
    <col min="11" max="11" width="11.7109375" style="0" customWidth="1"/>
    <col min="12" max="14" width="10.140625" style="0" bestFit="1" customWidth="1"/>
    <col min="16" max="16" width="9.28125" style="0" bestFit="1" customWidth="1"/>
  </cols>
  <sheetData>
    <row r="1" spans="1:8" ht="41.25" customHeight="1">
      <c r="A1" s="38" t="s">
        <v>81</v>
      </c>
      <c r="B1" s="38"/>
      <c r="C1" s="39"/>
      <c r="D1" s="465"/>
      <c r="E1" s="465"/>
      <c r="F1" s="465"/>
      <c r="G1" s="465"/>
      <c r="H1" s="10"/>
    </row>
    <row r="2" spans="1:8" ht="9" customHeight="1">
      <c r="A2" s="10"/>
      <c r="B2" s="10"/>
      <c r="C2" s="22"/>
      <c r="D2" s="10"/>
      <c r="E2" s="10"/>
      <c r="F2" s="10"/>
      <c r="G2" s="10"/>
      <c r="H2" s="10"/>
    </row>
    <row r="3" spans="1:8" ht="22.5">
      <c r="A3" s="466" t="s">
        <v>56</v>
      </c>
      <c r="B3" s="467"/>
      <c r="C3" s="467"/>
      <c r="D3" s="468"/>
      <c r="E3" s="283"/>
      <c r="F3" s="283"/>
      <c r="G3" s="201"/>
      <c r="H3" s="201"/>
    </row>
    <row r="4" spans="1:8" ht="8.25" customHeight="1">
      <c r="A4" s="10"/>
      <c r="B4" s="10"/>
      <c r="C4" s="22"/>
      <c r="D4" s="10"/>
      <c r="E4" s="10"/>
      <c r="F4" s="10"/>
      <c r="G4" s="10"/>
      <c r="H4" s="10"/>
    </row>
    <row r="5" spans="1:8" ht="21" customHeight="1">
      <c r="A5" s="469" t="s">
        <v>58</v>
      </c>
      <c r="B5" s="470"/>
      <c r="C5" s="470"/>
      <c r="D5" s="471"/>
      <c r="E5" s="284"/>
      <c r="F5" s="284"/>
      <c r="G5" s="102"/>
      <c r="H5" s="102"/>
    </row>
    <row r="6" spans="1:8" s="153" customFormat="1" ht="20.25" customHeight="1">
      <c r="A6" s="472" t="s">
        <v>65</v>
      </c>
      <c r="B6" s="473"/>
      <c r="C6" s="473"/>
      <c r="D6" s="474"/>
      <c r="E6" s="285"/>
      <c r="F6" s="285"/>
      <c r="G6" s="103"/>
      <c r="H6" s="103"/>
    </row>
    <row r="7" spans="1:8" ht="5.25" customHeight="1">
      <c r="A7" s="10"/>
      <c r="B7" s="10"/>
      <c r="C7" s="22"/>
      <c r="D7" s="10"/>
      <c r="E7" s="10"/>
      <c r="F7" s="10"/>
      <c r="G7" s="10"/>
      <c r="H7" s="10"/>
    </row>
    <row r="8" spans="1:8" s="3" customFormat="1" ht="37.5" customHeight="1">
      <c r="A8" s="238" t="s">
        <v>48</v>
      </c>
      <c r="B8" s="238" t="s">
        <v>82</v>
      </c>
      <c r="C8" s="247" t="s">
        <v>64</v>
      </c>
      <c r="D8" s="304" t="s">
        <v>184</v>
      </c>
      <c r="E8" s="300" t="s">
        <v>215</v>
      </c>
      <c r="F8" s="300" t="s">
        <v>216</v>
      </c>
      <c r="G8" s="240" t="s">
        <v>130</v>
      </c>
      <c r="H8" s="240" t="s">
        <v>141</v>
      </c>
    </row>
    <row r="9" spans="1:8" s="3" customFormat="1" ht="15" customHeight="1">
      <c r="A9" s="297"/>
      <c r="B9" s="297"/>
      <c r="C9" s="242"/>
      <c r="D9" s="298">
        <v>1</v>
      </c>
      <c r="E9" s="298">
        <v>2</v>
      </c>
      <c r="F9" s="299" t="s">
        <v>217</v>
      </c>
      <c r="G9" s="299">
        <v>4</v>
      </c>
      <c r="H9" s="299" t="s">
        <v>219</v>
      </c>
    </row>
    <row r="10" spans="1:8" s="3" customFormat="1" ht="15.75" thickBot="1">
      <c r="A10" s="42">
        <v>6</v>
      </c>
      <c r="B10" s="42"/>
      <c r="C10" s="43" t="s">
        <v>0</v>
      </c>
      <c r="D10" s="44">
        <f>D11+D15+D22+D27+D36+D48+D51</f>
        <v>7142950</v>
      </c>
      <c r="E10" s="388">
        <f>E11+E15+E22+E27+E36+E48+E51</f>
        <v>6092490</v>
      </c>
      <c r="F10" s="388">
        <f>F11+F15+F22+F27+F36+F48+F51</f>
        <v>-141630</v>
      </c>
      <c r="G10" s="44">
        <f>G11+G15+G22+G27+G36+G48+G51</f>
        <v>5950860</v>
      </c>
      <c r="H10" s="45">
        <f>G10/E10*100</f>
        <v>97.67533471536268</v>
      </c>
    </row>
    <row r="11" spans="1:8" ht="13.5" thickBot="1">
      <c r="A11" s="46">
        <v>61</v>
      </c>
      <c r="B11" s="47"/>
      <c r="C11" s="120" t="s">
        <v>1</v>
      </c>
      <c r="D11" s="48">
        <f>SUM(D12:D14)</f>
        <v>2850000</v>
      </c>
      <c r="E11" s="48">
        <f>SUM(E12:E14)</f>
        <v>3585000</v>
      </c>
      <c r="F11" s="417">
        <f>SUM(F12:F14)</f>
        <v>-19000</v>
      </c>
      <c r="G11" s="48">
        <f>SUM(G12:G14)</f>
        <v>3566000</v>
      </c>
      <c r="H11" s="45">
        <f>G11/E11*100</f>
        <v>99.47001394700139</v>
      </c>
    </row>
    <row r="12" spans="1:10" ht="12.75">
      <c r="A12" s="113">
        <v>611</v>
      </c>
      <c r="B12" s="113"/>
      <c r="C12" s="114" t="s">
        <v>49</v>
      </c>
      <c r="D12" s="115">
        <v>2800000</v>
      </c>
      <c r="E12" s="115">
        <v>3520000</v>
      </c>
      <c r="F12" s="115">
        <f>G12-E12</f>
        <v>-20000</v>
      </c>
      <c r="G12" s="115">
        <v>3500000</v>
      </c>
      <c r="H12" s="45">
        <f aca="true" t="shared" si="0" ref="H12:H52">G12/E12*100</f>
        <v>99.43181818181817</v>
      </c>
      <c r="I12" s="2"/>
      <c r="J12" s="2"/>
    </row>
    <row r="13" spans="1:10" s="36" customFormat="1" ht="12.75" customHeight="1">
      <c r="A13" s="119">
        <v>613</v>
      </c>
      <c r="B13" s="119"/>
      <c r="C13" s="117" t="s">
        <v>50</v>
      </c>
      <c r="D13" s="118">
        <v>25000</v>
      </c>
      <c r="E13" s="115">
        <v>40000</v>
      </c>
      <c r="F13" s="115">
        <f>G13-E13</f>
        <v>3000</v>
      </c>
      <c r="G13" s="118">
        <v>43000</v>
      </c>
      <c r="H13" s="45">
        <f t="shared" si="0"/>
        <v>107.5</v>
      </c>
      <c r="I13" s="221"/>
      <c r="J13" s="221"/>
    </row>
    <row r="14" spans="1:10" s="36" customFormat="1" ht="12.75" customHeight="1">
      <c r="A14" s="119">
        <v>614</v>
      </c>
      <c r="B14" s="119"/>
      <c r="C14" s="117" t="s">
        <v>51</v>
      </c>
      <c r="D14" s="118">
        <v>25000</v>
      </c>
      <c r="E14" s="115">
        <v>25000</v>
      </c>
      <c r="F14" s="115">
        <f>G14-E14</f>
        <v>-2000</v>
      </c>
      <c r="G14" s="118">
        <v>23000</v>
      </c>
      <c r="H14" s="45">
        <f t="shared" si="0"/>
        <v>92</v>
      </c>
      <c r="I14" s="221"/>
      <c r="J14" s="221"/>
    </row>
    <row r="15" spans="1:10" s="36" customFormat="1" ht="22.5" customHeight="1" thickBot="1">
      <c r="A15" s="85">
        <v>63</v>
      </c>
      <c r="B15" s="86"/>
      <c r="C15" s="87" t="s">
        <v>94</v>
      </c>
      <c r="D15" s="249">
        <f>SUM(D16+D19+D25)</f>
        <v>3066450</v>
      </c>
      <c r="E15" s="386">
        <f>SUM(E16+E19+E25)</f>
        <v>1291990</v>
      </c>
      <c r="F15" s="386">
        <f>SUM(F16+F19+F25)</f>
        <v>-100000</v>
      </c>
      <c r="G15" s="249">
        <f>SUM(G16+G19+G25)</f>
        <v>1191990</v>
      </c>
      <c r="H15" s="45">
        <f t="shared" si="0"/>
        <v>92.26000201239948</v>
      </c>
      <c r="I15" s="221"/>
      <c r="J15" s="221"/>
    </row>
    <row r="16" spans="1:10" s="36" customFormat="1" ht="12.75" customHeight="1">
      <c r="A16" s="110">
        <v>633</v>
      </c>
      <c r="B16" s="55"/>
      <c r="C16" s="111" t="s">
        <v>52</v>
      </c>
      <c r="D16" s="112">
        <f>SUM(D17:D18)</f>
        <v>800000</v>
      </c>
      <c r="E16" s="288">
        <f>SUM(E17:E18)</f>
        <v>829160</v>
      </c>
      <c r="F16" s="288">
        <f>SUM(F17:F18)</f>
        <v>0</v>
      </c>
      <c r="G16" s="112">
        <f>SUM(G17:G18)</f>
        <v>829160</v>
      </c>
      <c r="H16" s="45">
        <f t="shared" si="0"/>
        <v>100</v>
      </c>
      <c r="I16" s="221"/>
      <c r="J16" s="221"/>
    </row>
    <row r="17" spans="1:10" s="36" customFormat="1" ht="12.75">
      <c r="A17" s="106">
        <v>6331</v>
      </c>
      <c r="B17" s="107">
        <v>6331100</v>
      </c>
      <c r="C17" s="108" t="s">
        <v>198</v>
      </c>
      <c r="D17" s="109">
        <v>0</v>
      </c>
      <c r="E17" s="109">
        <f>G17-D17</f>
        <v>29160</v>
      </c>
      <c r="F17" s="115">
        <f>G17-E17</f>
        <v>0</v>
      </c>
      <c r="G17" s="109">
        <v>29160</v>
      </c>
      <c r="H17" s="45">
        <f t="shared" si="0"/>
        <v>100</v>
      </c>
      <c r="I17" s="221"/>
      <c r="J17" s="221"/>
    </row>
    <row r="18" spans="1:10" s="41" customFormat="1" ht="12.75">
      <c r="A18" s="106">
        <v>6332</v>
      </c>
      <c r="B18" s="108"/>
      <c r="C18" s="108" t="s">
        <v>126</v>
      </c>
      <c r="D18" s="232">
        <v>800000</v>
      </c>
      <c r="E18" s="109">
        <v>800000</v>
      </c>
      <c r="F18" s="115">
        <f>G18-E18</f>
        <v>0</v>
      </c>
      <c r="G18" s="109">
        <v>800000</v>
      </c>
      <c r="H18" s="45">
        <f t="shared" si="0"/>
        <v>100</v>
      </c>
      <c r="I18" s="222"/>
      <c r="J18" s="222"/>
    </row>
    <row r="19" spans="1:10" s="41" customFormat="1" ht="12.75">
      <c r="A19" s="110">
        <v>634</v>
      </c>
      <c r="B19" s="55"/>
      <c r="C19" s="111" t="s">
        <v>52</v>
      </c>
      <c r="D19" s="112">
        <f>SUM(D20:D21)</f>
        <v>266450</v>
      </c>
      <c r="E19" s="288">
        <f>SUM(E20:E21)</f>
        <v>362830</v>
      </c>
      <c r="F19" s="288">
        <f>SUM(F20:F21)</f>
        <v>0</v>
      </c>
      <c r="G19" s="112">
        <f>SUM(G20:G21)</f>
        <v>362830</v>
      </c>
      <c r="H19" s="45">
        <f t="shared" si="0"/>
        <v>100</v>
      </c>
      <c r="I19" s="222"/>
      <c r="J19" s="222"/>
    </row>
    <row r="20" spans="1:10" s="41" customFormat="1" ht="25.5">
      <c r="A20" s="106">
        <v>63414</v>
      </c>
      <c r="B20" s="108"/>
      <c r="C20" s="108" t="s">
        <v>187</v>
      </c>
      <c r="D20" s="232">
        <v>218450</v>
      </c>
      <c r="E20" s="109">
        <v>362830</v>
      </c>
      <c r="F20" s="115">
        <f aca="true" t="shared" si="1" ref="F20:F35">G20-E20</f>
        <v>0</v>
      </c>
      <c r="G20" s="109">
        <v>362830</v>
      </c>
      <c r="H20" s="45">
        <f t="shared" si="0"/>
        <v>100</v>
      </c>
      <c r="I20" s="222"/>
      <c r="J20" s="222"/>
    </row>
    <row r="21" spans="1:10" s="41" customFormat="1" ht="25.5">
      <c r="A21" s="106">
        <v>63416</v>
      </c>
      <c r="B21" s="108"/>
      <c r="C21" s="108" t="s">
        <v>186</v>
      </c>
      <c r="D21" s="232">
        <v>48000</v>
      </c>
      <c r="E21" s="109">
        <v>0</v>
      </c>
      <c r="F21" s="115">
        <f t="shared" si="1"/>
        <v>0</v>
      </c>
      <c r="G21" s="109">
        <v>0</v>
      </c>
      <c r="H21" s="45" t="e">
        <f t="shared" si="0"/>
        <v>#DIV/0!</v>
      </c>
      <c r="I21" s="222"/>
      <c r="J21" s="222"/>
    </row>
    <row r="22" spans="1:10" s="41" customFormat="1" ht="38.25">
      <c r="A22" s="110">
        <v>636</v>
      </c>
      <c r="B22" s="55"/>
      <c r="C22" s="111" t="s">
        <v>185</v>
      </c>
      <c r="D22" s="112">
        <f>SUM(D23:D24)</f>
        <v>100000</v>
      </c>
      <c r="E22" s="288">
        <f>SUM(E23:E24)</f>
        <v>39000</v>
      </c>
      <c r="F22" s="288">
        <f>SUM(F23:F24)</f>
        <v>0</v>
      </c>
      <c r="G22" s="112">
        <f>SUM(G23:G24)</f>
        <v>39000</v>
      </c>
      <c r="H22" s="45">
        <f t="shared" si="0"/>
        <v>100</v>
      </c>
      <c r="I22" s="222"/>
      <c r="J22" s="222"/>
    </row>
    <row r="23" spans="1:10" s="41" customFormat="1" ht="25.5">
      <c r="A23" s="106">
        <v>6361</v>
      </c>
      <c r="B23" s="108"/>
      <c r="C23" s="108" t="s">
        <v>204</v>
      </c>
      <c r="D23" s="232">
        <v>9500</v>
      </c>
      <c r="E23" s="278">
        <v>1000</v>
      </c>
      <c r="F23" s="115">
        <f t="shared" si="1"/>
        <v>0</v>
      </c>
      <c r="G23" s="278">
        <v>1000</v>
      </c>
      <c r="H23" s="45">
        <f t="shared" si="0"/>
        <v>100</v>
      </c>
      <c r="I23" s="222"/>
      <c r="J23" s="222"/>
    </row>
    <row r="24" spans="1:10" s="41" customFormat="1" ht="22.5" customHeight="1">
      <c r="A24" s="106">
        <v>6362</v>
      </c>
      <c r="B24" s="108"/>
      <c r="C24" s="108" t="s">
        <v>205</v>
      </c>
      <c r="D24" s="232">
        <v>90500</v>
      </c>
      <c r="E24" s="278">
        <v>38000</v>
      </c>
      <c r="F24" s="115">
        <f t="shared" si="1"/>
        <v>0</v>
      </c>
      <c r="G24" s="278">
        <v>38000</v>
      </c>
      <c r="H24" s="45">
        <f t="shared" si="0"/>
        <v>100</v>
      </c>
      <c r="I24" s="222"/>
      <c r="J24" s="222"/>
    </row>
    <row r="25" spans="1:10" s="41" customFormat="1" ht="20.25" customHeight="1">
      <c r="A25" s="363">
        <v>638</v>
      </c>
      <c r="B25" s="364"/>
      <c r="C25" s="364" t="s">
        <v>157</v>
      </c>
      <c r="D25" s="365">
        <f>SUM(D26:D26)</f>
        <v>2000000</v>
      </c>
      <c r="E25" s="365">
        <f>SUM(E26:E26)</f>
        <v>100000</v>
      </c>
      <c r="F25" s="365">
        <f>SUM(F26:F26)</f>
        <v>-100000</v>
      </c>
      <c r="G25" s="365">
        <f>SUM(G26:G26)</f>
        <v>0</v>
      </c>
      <c r="H25" s="45">
        <f t="shared" si="0"/>
        <v>0</v>
      </c>
      <c r="I25" s="222"/>
      <c r="J25" s="222"/>
    </row>
    <row r="26" spans="1:10" s="41" customFormat="1" ht="12.75">
      <c r="A26" s="106"/>
      <c r="B26" s="277">
        <v>63821</v>
      </c>
      <c r="C26" s="108" t="s">
        <v>158</v>
      </c>
      <c r="D26" s="232">
        <v>2000000</v>
      </c>
      <c r="E26" s="278">
        <v>100000</v>
      </c>
      <c r="F26" s="115">
        <f t="shared" si="1"/>
        <v>-100000</v>
      </c>
      <c r="G26" s="278">
        <v>0</v>
      </c>
      <c r="H26" s="45">
        <f t="shared" si="0"/>
        <v>0</v>
      </c>
      <c r="I26" s="222"/>
      <c r="J26" s="222"/>
    </row>
    <row r="27" spans="1:10" s="36" customFormat="1" ht="12.75">
      <c r="A27" s="125">
        <v>64</v>
      </c>
      <c r="B27" s="126"/>
      <c r="C27" s="37" t="s">
        <v>2</v>
      </c>
      <c r="D27" s="19">
        <f>SUM(D28,D29,D30)</f>
        <v>457500</v>
      </c>
      <c r="E27" s="289">
        <f>SUM(E28,E29,E30)</f>
        <v>457500</v>
      </c>
      <c r="F27" s="289">
        <f>SUM(F28,F29,F30)</f>
        <v>-21500</v>
      </c>
      <c r="G27" s="19">
        <f>SUM(G28,G29,G30)</f>
        <v>436000</v>
      </c>
      <c r="H27" s="45">
        <f t="shared" si="0"/>
        <v>95.30054644808743</v>
      </c>
      <c r="I27" s="221"/>
      <c r="J27" s="221"/>
    </row>
    <row r="28" spans="1:10" s="3" customFormat="1" ht="12.75">
      <c r="A28" s="124">
        <v>641</v>
      </c>
      <c r="B28" s="113"/>
      <c r="C28" s="234" t="s">
        <v>53</v>
      </c>
      <c r="D28" s="235">
        <v>3499</v>
      </c>
      <c r="E28" s="109">
        <v>3499</v>
      </c>
      <c r="F28" s="115">
        <f t="shared" si="1"/>
        <v>-1500</v>
      </c>
      <c r="G28" s="116">
        <v>1999</v>
      </c>
      <c r="H28" s="45">
        <f t="shared" si="0"/>
        <v>57.130608745355815</v>
      </c>
      <c r="I28" s="223"/>
      <c r="J28" s="223"/>
    </row>
    <row r="29" spans="1:10" s="3" customFormat="1" ht="25.5">
      <c r="A29" s="124">
        <v>641</v>
      </c>
      <c r="B29" s="113"/>
      <c r="C29" s="234" t="s">
        <v>165</v>
      </c>
      <c r="D29" s="235">
        <v>1</v>
      </c>
      <c r="E29" s="109">
        <v>1</v>
      </c>
      <c r="F29" s="115">
        <f t="shared" si="1"/>
        <v>0</v>
      </c>
      <c r="G29" s="116">
        <v>1</v>
      </c>
      <c r="H29" s="45">
        <f t="shared" si="0"/>
        <v>100</v>
      </c>
      <c r="I29" s="223"/>
      <c r="J29" s="223"/>
    </row>
    <row r="30" spans="1:10" s="4" customFormat="1" ht="25.5">
      <c r="A30" s="125">
        <v>642</v>
      </c>
      <c r="B30" s="126"/>
      <c r="C30" s="127" t="s">
        <v>54</v>
      </c>
      <c r="D30" s="128">
        <f>SUM(D31:D35)</f>
        <v>454000</v>
      </c>
      <c r="E30" s="290">
        <f>SUM(E31:E35)</f>
        <v>454000</v>
      </c>
      <c r="F30" s="418">
        <f>SUM(F31:F35)</f>
        <v>-20000</v>
      </c>
      <c r="G30" s="128">
        <f>SUM(G31:G35)</f>
        <v>434000</v>
      </c>
      <c r="H30" s="45">
        <f t="shared" si="0"/>
        <v>95.59471365638767</v>
      </c>
      <c r="I30" s="221"/>
      <c r="J30" s="224"/>
    </row>
    <row r="31" spans="1:10" ht="12.75">
      <c r="A31" s="129">
        <v>6421</v>
      </c>
      <c r="B31" s="119"/>
      <c r="C31" s="130" t="s">
        <v>107</v>
      </c>
      <c r="D31" s="121">
        <v>9000</v>
      </c>
      <c r="E31" s="109">
        <v>9000</v>
      </c>
      <c r="F31" s="115">
        <f t="shared" si="1"/>
        <v>0</v>
      </c>
      <c r="G31" s="122">
        <v>9000</v>
      </c>
      <c r="H31" s="45">
        <f t="shared" si="0"/>
        <v>100</v>
      </c>
      <c r="I31" s="221"/>
      <c r="J31" s="2"/>
    </row>
    <row r="32" spans="1:10" s="4" customFormat="1" ht="25.5">
      <c r="A32" s="129">
        <v>6422</v>
      </c>
      <c r="B32" s="131"/>
      <c r="C32" s="130" t="s">
        <v>95</v>
      </c>
      <c r="D32" s="121">
        <v>160000</v>
      </c>
      <c r="E32" s="109">
        <v>160000</v>
      </c>
      <c r="F32" s="115">
        <f t="shared" si="1"/>
        <v>0</v>
      </c>
      <c r="G32" s="122">
        <v>160000</v>
      </c>
      <c r="H32" s="45">
        <f t="shared" si="0"/>
        <v>100</v>
      </c>
      <c r="I32" s="224"/>
      <c r="J32" s="224"/>
    </row>
    <row r="33" spans="1:10" s="4" customFormat="1" ht="25.5">
      <c r="A33" s="129"/>
      <c r="B33" s="131">
        <v>64222</v>
      </c>
      <c r="C33" s="130" t="s">
        <v>164</v>
      </c>
      <c r="D33" s="121">
        <v>250000</v>
      </c>
      <c r="E33" s="109">
        <v>250000</v>
      </c>
      <c r="F33" s="115">
        <f t="shared" si="1"/>
        <v>0</v>
      </c>
      <c r="G33" s="122">
        <v>250000</v>
      </c>
      <c r="H33" s="45">
        <f t="shared" si="0"/>
        <v>100</v>
      </c>
      <c r="I33" s="224"/>
      <c r="J33" s="224"/>
    </row>
    <row r="34" spans="1:10" s="4" customFormat="1" ht="12.75">
      <c r="A34" s="129">
        <v>6423</v>
      </c>
      <c r="B34" s="132"/>
      <c r="C34" s="132" t="s">
        <v>3</v>
      </c>
      <c r="D34" s="121">
        <v>20000</v>
      </c>
      <c r="E34" s="109">
        <v>20000</v>
      </c>
      <c r="F34" s="115">
        <f t="shared" si="1"/>
        <v>-15000</v>
      </c>
      <c r="G34" s="123">
        <v>5000</v>
      </c>
      <c r="H34" s="45">
        <f t="shared" si="0"/>
        <v>25</v>
      </c>
      <c r="I34" s="224"/>
      <c r="J34" s="224"/>
    </row>
    <row r="35" spans="1:10" s="4" customFormat="1" ht="25.5">
      <c r="A35" s="129">
        <v>6429</v>
      </c>
      <c r="B35" s="132"/>
      <c r="C35" s="236" t="s">
        <v>137</v>
      </c>
      <c r="D35" s="121">
        <v>15000</v>
      </c>
      <c r="E35" s="109">
        <v>15000</v>
      </c>
      <c r="F35" s="115">
        <f t="shared" si="1"/>
        <v>-5000</v>
      </c>
      <c r="G35" s="123">
        <v>10000</v>
      </c>
      <c r="H35" s="45">
        <f t="shared" si="0"/>
        <v>66.66666666666666</v>
      </c>
      <c r="I35" s="224"/>
      <c r="J35" s="224"/>
    </row>
    <row r="36" spans="1:10" ht="30" customHeight="1" thickBot="1">
      <c r="A36" s="85">
        <v>65</v>
      </c>
      <c r="B36" s="86"/>
      <c r="C36" s="87" t="s">
        <v>4</v>
      </c>
      <c r="D36" s="88">
        <f>SUM(D37,D41,D45)</f>
        <v>627000</v>
      </c>
      <c r="E36" s="326">
        <f>SUM(E37,E41,E45)</f>
        <v>577000</v>
      </c>
      <c r="F36" s="326">
        <f>SUM(F37,F41,F45)</f>
        <v>-6000</v>
      </c>
      <c r="G36" s="88">
        <f>SUM(G37,G41,G45)</f>
        <v>571000</v>
      </c>
      <c r="H36" s="45">
        <f t="shared" si="0"/>
        <v>98.96013864818023</v>
      </c>
      <c r="I36" s="2"/>
      <c r="J36" s="2"/>
    </row>
    <row r="37" spans="1:10" ht="28.5" customHeight="1">
      <c r="A37" s="110">
        <v>651</v>
      </c>
      <c r="B37" s="51"/>
      <c r="C37" s="327" t="s">
        <v>104</v>
      </c>
      <c r="D37" s="328">
        <f>SUM(D38:D40)</f>
        <v>152000</v>
      </c>
      <c r="E37" s="387">
        <f>SUM(E38:E40)</f>
        <v>152000</v>
      </c>
      <c r="F37" s="387">
        <f>SUM(F38:F40)</f>
        <v>0</v>
      </c>
      <c r="G37" s="328">
        <f>SUM(G38:G40)</f>
        <v>152000</v>
      </c>
      <c r="H37" s="45">
        <f t="shared" si="0"/>
        <v>100</v>
      </c>
      <c r="I37" s="2"/>
      <c r="J37" s="2"/>
    </row>
    <row r="38" spans="1:10" ht="19.5" customHeight="1">
      <c r="A38" s="181">
        <v>6512</v>
      </c>
      <c r="B38" s="329"/>
      <c r="C38" s="330" t="s">
        <v>138</v>
      </c>
      <c r="D38" s="366">
        <v>1000</v>
      </c>
      <c r="E38" s="109">
        <v>1000</v>
      </c>
      <c r="F38" s="115">
        <f aca="true" t="shared" si="2" ref="F38:F52">G38-E38</f>
        <v>0</v>
      </c>
      <c r="G38" s="331">
        <v>1000</v>
      </c>
      <c r="H38" s="45">
        <f t="shared" si="0"/>
        <v>100</v>
      </c>
      <c r="I38" s="2"/>
      <c r="J38" s="2"/>
    </row>
    <row r="39" spans="1:10" ht="14.25" customHeight="1">
      <c r="A39" s="181">
        <v>6513</v>
      </c>
      <c r="B39" s="329"/>
      <c r="C39" s="330" t="s">
        <v>182</v>
      </c>
      <c r="D39" s="366">
        <v>1000</v>
      </c>
      <c r="E39" s="109">
        <v>1000</v>
      </c>
      <c r="F39" s="115">
        <f t="shared" si="2"/>
        <v>0</v>
      </c>
      <c r="G39" s="331">
        <v>1000</v>
      </c>
      <c r="H39" s="45">
        <f t="shared" si="0"/>
        <v>100</v>
      </c>
      <c r="I39" s="2"/>
      <c r="J39" s="2"/>
    </row>
    <row r="40" spans="1:10" ht="12.75" customHeight="1">
      <c r="A40" s="181">
        <v>6514</v>
      </c>
      <c r="B40" s="329"/>
      <c r="C40" s="330" t="s">
        <v>119</v>
      </c>
      <c r="D40" s="366">
        <v>150000</v>
      </c>
      <c r="E40" s="109">
        <v>150000</v>
      </c>
      <c r="F40" s="115">
        <f t="shared" si="2"/>
        <v>0</v>
      </c>
      <c r="G40" s="332">
        <v>150000</v>
      </c>
      <c r="H40" s="45">
        <f t="shared" si="0"/>
        <v>100</v>
      </c>
      <c r="I40" s="2"/>
      <c r="J40" s="2"/>
    </row>
    <row r="41" spans="1:10" s="1" customFormat="1" ht="12.75" customHeight="1">
      <c r="A41" s="125">
        <v>652</v>
      </c>
      <c r="B41" s="11"/>
      <c r="C41" s="37" t="s">
        <v>55</v>
      </c>
      <c r="D41" s="128">
        <f>SUM(D42:D44)</f>
        <v>115000</v>
      </c>
      <c r="E41" s="290">
        <f>SUM(E42:E44)</f>
        <v>65000</v>
      </c>
      <c r="F41" s="290">
        <f>SUM(F42:F44)</f>
        <v>-6000</v>
      </c>
      <c r="G41" s="128">
        <f>SUM(G42:G44)</f>
        <v>59000</v>
      </c>
      <c r="H41" s="45">
        <f t="shared" si="0"/>
        <v>90.76923076923077</v>
      </c>
      <c r="I41" s="225"/>
      <c r="J41" s="225"/>
    </row>
    <row r="42" spans="1:10" s="1" customFormat="1" ht="12.75" customHeight="1">
      <c r="A42" s="129">
        <v>6522</v>
      </c>
      <c r="B42" s="142"/>
      <c r="C42" s="143" t="s">
        <v>115</v>
      </c>
      <c r="D42" s="121">
        <v>3000</v>
      </c>
      <c r="E42" s="122">
        <v>3000</v>
      </c>
      <c r="F42" s="115">
        <f t="shared" si="2"/>
        <v>0</v>
      </c>
      <c r="G42" s="122">
        <v>3000</v>
      </c>
      <c r="H42" s="45">
        <f t="shared" si="0"/>
        <v>100</v>
      </c>
      <c r="I42" s="225"/>
      <c r="J42" s="225"/>
    </row>
    <row r="43" spans="1:10" s="1" customFormat="1" ht="12.75">
      <c r="A43" s="129">
        <v>6524</v>
      </c>
      <c r="B43" s="144"/>
      <c r="C43" s="143" t="s">
        <v>5</v>
      </c>
      <c r="D43" s="121">
        <v>100000</v>
      </c>
      <c r="E43" s="122">
        <v>50000</v>
      </c>
      <c r="F43" s="115">
        <f t="shared" si="2"/>
        <v>0</v>
      </c>
      <c r="G43" s="320">
        <v>50000</v>
      </c>
      <c r="H43" s="45">
        <f t="shared" si="0"/>
        <v>100</v>
      </c>
      <c r="I43" s="225"/>
      <c r="J43" s="225"/>
    </row>
    <row r="44" spans="1:10" s="1" customFormat="1" ht="12.75">
      <c r="A44" s="182">
        <v>6526</v>
      </c>
      <c r="B44" s="146"/>
      <c r="C44" s="147" t="s">
        <v>6</v>
      </c>
      <c r="D44" s="321">
        <v>12000</v>
      </c>
      <c r="E44" s="122">
        <v>12000</v>
      </c>
      <c r="F44" s="115">
        <f t="shared" si="2"/>
        <v>-6000</v>
      </c>
      <c r="G44" s="322">
        <v>6000</v>
      </c>
      <c r="H44" s="45">
        <f t="shared" si="0"/>
        <v>50</v>
      </c>
      <c r="I44" s="225"/>
      <c r="J44" s="225"/>
    </row>
    <row r="45" spans="1:10" s="1" customFormat="1" ht="12.75">
      <c r="A45" s="125">
        <v>653</v>
      </c>
      <c r="B45" s="11"/>
      <c r="C45" s="37" t="s">
        <v>116</v>
      </c>
      <c r="D45" s="128">
        <f>SUM(D46:D47)</f>
        <v>360000</v>
      </c>
      <c r="E45" s="290">
        <f>SUM(E46:E47)</f>
        <v>360000</v>
      </c>
      <c r="F45" s="290">
        <f>SUM(F46:F47)</f>
        <v>0</v>
      </c>
      <c r="G45" s="128">
        <f>SUM(G46:G47)</f>
        <v>360000</v>
      </c>
      <c r="H45" s="45">
        <f t="shared" si="0"/>
        <v>100</v>
      </c>
      <c r="I45" s="225"/>
      <c r="J45" s="225"/>
    </row>
    <row r="46" spans="1:10" s="1" customFormat="1" ht="12.75">
      <c r="A46" s="129"/>
      <c r="B46" s="131"/>
      <c r="C46" s="130" t="s">
        <v>117</v>
      </c>
      <c r="D46" s="121">
        <v>10000</v>
      </c>
      <c r="E46" s="122">
        <v>10000</v>
      </c>
      <c r="F46" s="115">
        <f t="shared" si="2"/>
        <v>0</v>
      </c>
      <c r="G46" s="320">
        <v>10000</v>
      </c>
      <c r="H46" s="45">
        <f t="shared" si="0"/>
        <v>100</v>
      </c>
      <c r="I46" s="225"/>
      <c r="J46" s="225"/>
    </row>
    <row r="47" spans="1:10" s="1" customFormat="1" ht="12.75">
      <c r="A47" s="129"/>
      <c r="B47" s="131"/>
      <c r="C47" s="130" t="s">
        <v>118</v>
      </c>
      <c r="D47" s="121">
        <v>350000</v>
      </c>
      <c r="E47" s="122">
        <v>350000</v>
      </c>
      <c r="F47" s="115">
        <f>G47-E47</f>
        <v>0</v>
      </c>
      <c r="G47" s="320">
        <v>350000</v>
      </c>
      <c r="H47" s="45">
        <f t="shared" si="0"/>
        <v>100</v>
      </c>
      <c r="I47" s="225"/>
      <c r="J47" s="225"/>
    </row>
    <row r="48" spans="1:10" s="1" customFormat="1" ht="24">
      <c r="A48" s="385">
        <v>66</v>
      </c>
      <c r="B48" s="53"/>
      <c r="C48" s="54" t="s">
        <v>3</v>
      </c>
      <c r="D48" s="233">
        <f>SUM(D49:D50)</f>
        <v>42000</v>
      </c>
      <c r="E48" s="333">
        <f>SUM(E49:E50)</f>
        <v>42000</v>
      </c>
      <c r="F48" s="333">
        <f>SUM(F49:F50)</f>
        <v>4870</v>
      </c>
      <c r="G48" s="233">
        <f>SUM(G49:G50)</f>
        <v>46870</v>
      </c>
      <c r="H48" s="45">
        <f t="shared" si="0"/>
        <v>111.5952380952381</v>
      </c>
      <c r="I48" s="225"/>
      <c r="J48" s="225"/>
    </row>
    <row r="49" spans="1:10" s="1" customFormat="1" ht="12.75">
      <c r="A49" s="149"/>
      <c r="B49" s="144">
        <v>661</v>
      </c>
      <c r="C49" s="367" t="s">
        <v>139</v>
      </c>
      <c r="D49" s="121">
        <v>2000</v>
      </c>
      <c r="E49" s="109">
        <v>2000</v>
      </c>
      <c r="F49" s="115">
        <f t="shared" si="2"/>
        <v>-130</v>
      </c>
      <c r="G49" s="320">
        <v>1870</v>
      </c>
      <c r="H49" s="45">
        <f t="shared" si="0"/>
        <v>93.5</v>
      </c>
      <c r="I49" s="225"/>
      <c r="J49" s="225"/>
    </row>
    <row r="50" spans="1:10" ht="24">
      <c r="A50" s="149"/>
      <c r="B50" s="144">
        <v>661</v>
      </c>
      <c r="C50" s="367" t="s">
        <v>140</v>
      </c>
      <c r="D50" s="121">
        <v>40000</v>
      </c>
      <c r="E50" s="109">
        <v>40000</v>
      </c>
      <c r="F50" s="115">
        <f t="shared" si="2"/>
        <v>5000</v>
      </c>
      <c r="G50" s="320">
        <v>45000</v>
      </c>
      <c r="H50" s="45">
        <f t="shared" si="0"/>
        <v>112.5</v>
      </c>
      <c r="I50" s="2"/>
      <c r="J50" s="2"/>
    </row>
    <row r="51" spans="1:10" ht="12.75">
      <c r="A51" s="125">
        <v>68</v>
      </c>
      <c r="B51" s="126">
        <v>6819</v>
      </c>
      <c r="C51" s="399" t="s">
        <v>202</v>
      </c>
      <c r="D51" s="128">
        <f>SUM(D52)</f>
        <v>0</v>
      </c>
      <c r="E51" s="128">
        <f>SUM(E52)</f>
        <v>100000</v>
      </c>
      <c r="F51" s="290">
        <f>SUM(F52)</f>
        <v>0</v>
      </c>
      <c r="G51" s="128">
        <f>SUM(G52)</f>
        <v>100000</v>
      </c>
      <c r="H51" s="45">
        <f t="shared" si="0"/>
        <v>100</v>
      </c>
      <c r="I51" s="2"/>
      <c r="J51" s="2"/>
    </row>
    <row r="52" spans="1:10" ht="24">
      <c r="A52" s="149"/>
      <c r="B52" s="144">
        <v>68191</v>
      </c>
      <c r="C52" s="367" t="s">
        <v>203</v>
      </c>
      <c r="D52" s="121">
        <v>0</v>
      </c>
      <c r="E52" s="278">
        <f>G52-D52</f>
        <v>100000</v>
      </c>
      <c r="F52" s="115">
        <f t="shared" si="2"/>
        <v>0</v>
      </c>
      <c r="G52" s="320">
        <v>100000</v>
      </c>
      <c r="H52" s="45">
        <f t="shared" si="0"/>
        <v>100</v>
      </c>
      <c r="I52" s="2"/>
      <c r="J52" s="2"/>
    </row>
    <row r="53" spans="1:10" ht="21.75" customHeight="1">
      <c r="A53" s="472" t="s">
        <v>60</v>
      </c>
      <c r="B53" s="473"/>
      <c r="C53" s="473"/>
      <c r="D53" s="474"/>
      <c r="E53" s="285"/>
      <c r="F53" s="419"/>
      <c r="G53" s="104"/>
      <c r="H53" s="104"/>
      <c r="I53" s="2"/>
      <c r="J53" s="2"/>
    </row>
    <row r="54" spans="1:10" ht="38.25">
      <c r="A54" s="247" t="s">
        <v>48</v>
      </c>
      <c r="B54" s="247"/>
      <c r="C54" s="247" t="s">
        <v>64</v>
      </c>
      <c r="D54" s="304" t="s">
        <v>184</v>
      </c>
      <c r="E54" s="300" t="s">
        <v>215</v>
      </c>
      <c r="F54" s="420" t="s">
        <v>216</v>
      </c>
      <c r="G54" s="240" t="s">
        <v>130</v>
      </c>
      <c r="H54" s="240" t="s">
        <v>141</v>
      </c>
      <c r="I54" s="2"/>
      <c r="J54" s="2"/>
    </row>
    <row r="55" spans="1:10" ht="12.75">
      <c r="A55" s="247"/>
      <c r="B55" s="247"/>
      <c r="C55" s="239"/>
      <c r="D55" s="300">
        <v>1</v>
      </c>
      <c r="E55" s="300">
        <v>2</v>
      </c>
      <c r="F55" s="421" t="s">
        <v>217</v>
      </c>
      <c r="G55" s="299">
        <v>4</v>
      </c>
      <c r="H55" s="299" t="s">
        <v>219</v>
      </c>
      <c r="I55" s="2"/>
      <c r="J55" s="2"/>
    </row>
    <row r="56" spans="1:10" s="4" customFormat="1" ht="26.25" thickBot="1">
      <c r="A56" s="301">
        <v>7</v>
      </c>
      <c r="B56" s="302"/>
      <c r="C56" s="303" t="s">
        <v>9</v>
      </c>
      <c r="D56" s="368">
        <f>D57</f>
        <v>141100</v>
      </c>
      <c r="E56" s="368">
        <f>E57</f>
        <v>141100</v>
      </c>
      <c r="F56" s="422">
        <f>F57</f>
        <v>46900</v>
      </c>
      <c r="G56" s="368">
        <f>G57</f>
        <v>188000</v>
      </c>
      <c r="H56" s="309">
        <f>G56/E56*100</f>
        <v>133.2388377037562</v>
      </c>
      <c r="I56" s="224"/>
      <c r="J56" s="224"/>
    </row>
    <row r="57" spans="1:10" ht="24.75" thickBot="1">
      <c r="A57" s="56">
        <v>71</v>
      </c>
      <c r="B57" s="57"/>
      <c r="C57" s="58" t="s">
        <v>10</v>
      </c>
      <c r="D57" s="59">
        <f>SUM(D58)</f>
        <v>141100</v>
      </c>
      <c r="E57" s="59">
        <f>SUM(E58)</f>
        <v>141100</v>
      </c>
      <c r="F57" s="423">
        <f>SUM(F58)</f>
        <v>46900</v>
      </c>
      <c r="G57" s="59">
        <f>SUM(G58)</f>
        <v>188000</v>
      </c>
      <c r="H57" s="309">
        <f>G57/E57*100</f>
        <v>133.2388377037562</v>
      </c>
      <c r="I57" s="2"/>
      <c r="J57" s="2"/>
    </row>
    <row r="58" spans="1:11" ht="24.75" thickBot="1">
      <c r="A58" s="113">
        <v>711</v>
      </c>
      <c r="B58" s="150"/>
      <c r="C58" s="148" t="s">
        <v>88</v>
      </c>
      <c r="D58" s="323">
        <v>141100</v>
      </c>
      <c r="E58" s="323">
        <v>141100</v>
      </c>
      <c r="F58" s="115">
        <f>G58-E58</f>
        <v>46900</v>
      </c>
      <c r="G58" s="323">
        <v>188000</v>
      </c>
      <c r="H58" s="309">
        <f>G58/E58*100</f>
        <v>133.2388377037562</v>
      </c>
      <c r="I58" s="2"/>
      <c r="J58" s="2"/>
      <c r="K58" t="s">
        <v>129</v>
      </c>
    </row>
    <row r="59" spans="1:10" s="4" customFormat="1" ht="30.75" customHeight="1" thickBot="1">
      <c r="A59" s="478" t="s">
        <v>87</v>
      </c>
      <c r="B59" s="479"/>
      <c r="C59" s="479"/>
      <c r="D59" s="480"/>
      <c r="E59" s="296"/>
      <c r="F59" s="424"/>
      <c r="G59" s="105"/>
      <c r="H59" s="310"/>
      <c r="I59" s="224"/>
      <c r="J59" s="224"/>
    </row>
    <row r="60" spans="1:10" s="4" customFormat="1" ht="26.25" thickBot="1">
      <c r="A60" s="243">
        <v>8</v>
      </c>
      <c r="B60" s="244"/>
      <c r="C60" s="245" t="s">
        <v>84</v>
      </c>
      <c r="D60" s="246">
        <f aca="true" t="shared" si="3" ref="D60:G61">SUM(D61)</f>
        <v>0</v>
      </c>
      <c r="E60" s="246">
        <f t="shared" si="3"/>
        <v>0</v>
      </c>
      <c r="F60" s="425">
        <f t="shared" si="3"/>
        <v>0</v>
      </c>
      <c r="G60" s="246">
        <f t="shared" si="3"/>
        <v>0</v>
      </c>
      <c r="H60" s="309" t="e">
        <f>G60/E60*100</f>
        <v>#DIV/0!</v>
      </c>
      <c r="I60" s="224"/>
      <c r="J60" s="224"/>
    </row>
    <row r="61" spans="1:10" s="4" customFormat="1" ht="16.5" thickBot="1">
      <c r="A61" s="183">
        <v>84</v>
      </c>
      <c r="B61" s="60"/>
      <c r="C61" s="61" t="s">
        <v>85</v>
      </c>
      <c r="D61" s="62">
        <f t="shared" si="3"/>
        <v>0</v>
      </c>
      <c r="E61" s="62">
        <f t="shared" si="3"/>
        <v>0</v>
      </c>
      <c r="F61" s="426">
        <f t="shared" si="3"/>
        <v>0</v>
      </c>
      <c r="G61" s="62">
        <f t="shared" si="3"/>
        <v>0</v>
      </c>
      <c r="H61" s="309" t="e">
        <f>G61/E61*100</f>
        <v>#DIV/0!</v>
      </c>
      <c r="I61" s="224"/>
      <c r="J61" s="224"/>
    </row>
    <row r="62" spans="1:10" s="36" customFormat="1" ht="16.5" thickBot="1">
      <c r="A62" s="184">
        <v>844</v>
      </c>
      <c r="B62" s="151"/>
      <c r="C62" s="152" t="s">
        <v>86</v>
      </c>
      <c r="D62" s="116">
        <v>0</v>
      </c>
      <c r="E62" s="116">
        <f>G62-D62</f>
        <v>0</v>
      </c>
      <c r="F62" s="115">
        <f>G62-E62</f>
        <v>0</v>
      </c>
      <c r="G62" s="116">
        <v>0</v>
      </c>
      <c r="H62" s="309" t="e">
        <f>G62/E62*100</f>
        <v>#DIV/0!</v>
      </c>
      <c r="I62" s="221"/>
      <c r="J62" s="221"/>
    </row>
    <row r="63" spans="1:10" s="36" customFormat="1" ht="24.75" thickBot="1">
      <c r="A63" s="369">
        <v>922</v>
      </c>
      <c r="B63" s="371">
        <v>9222</v>
      </c>
      <c r="C63" s="370" t="s">
        <v>159</v>
      </c>
      <c r="D63" s="308">
        <v>0</v>
      </c>
      <c r="E63" s="116">
        <f>G63-D63</f>
        <v>0</v>
      </c>
      <c r="F63" s="115">
        <f>G63-E63</f>
        <v>0</v>
      </c>
      <c r="G63" s="308">
        <v>0</v>
      </c>
      <c r="H63" s="309" t="e">
        <f>G63/E63*100</f>
        <v>#DIV/0!</v>
      </c>
      <c r="I63" s="221"/>
      <c r="J63" s="221"/>
    </row>
    <row r="64" spans="1:10" ht="5.25" customHeight="1" thickBot="1">
      <c r="A64" s="133"/>
      <c r="B64" s="133"/>
      <c r="C64" s="134"/>
      <c r="D64" s="135"/>
      <c r="E64" s="135"/>
      <c r="F64" s="135"/>
      <c r="G64" s="136"/>
      <c r="H64" s="45"/>
      <c r="I64" s="2"/>
      <c r="J64" s="2"/>
    </row>
    <row r="65" spans="1:10" s="273" customFormat="1" ht="14.25" customHeight="1" thickBot="1">
      <c r="A65" s="481" t="s">
        <v>96</v>
      </c>
      <c r="B65" s="482"/>
      <c r="C65" s="483"/>
      <c r="D65" s="274">
        <f>SUM(D10,D56,D60,D63)</f>
        <v>7284050</v>
      </c>
      <c r="E65" s="274">
        <f>SUM(E10,E56,E60,E63)</f>
        <v>6233590</v>
      </c>
      <c r="F65" s="274">
        <f>SUM(F10,F56,F60,F63)</f>
        <v>-94730</v>
      </c>
      <c r="G65" s="274">
        <f>SUM(G10,G56,G60,G63)</f>
        <v>6138860</v>
      </c>
      <c r="H65" s="275">
        <f>G65/E65*100</f>
        <v>98.48032995432808</v>
      </c>
      <c r="I65" s="272"/>
      <c r="J65" s="272"/>
    </row>
    <row r="66" spans="1:10" s="1" customFormat="1" ht="19.5" customHeight="1">
      <c r="A66" s="475" t="s">
        <v>61</v>
      </c>
      <c r="B66" s="476"/>
      <c r="C66" s="476"/>
      <c r="D66" s="477"/>
      <c r="E66" s="286"/>
      <c r="F66" s="427"/>
      <c r="G66" s="154"/>
      <c r="H66" s="154"/>
      <c r="I66" s="225"/>
      <c r="J66" s="225"/>
    </row>
    <row r="67" spans="1:10" ht="6" customHeight="1">
      <c r="A67" s="10"/>
      <c r="B67" s="10"/>
      <c r="C67" s="22"/>
      <c r="D67" s="10"/>
      <c r="E67" s="10"/>
      <c r="F67" s="12"/>
      <c r="G67" s="12"/>
      <c r="H67" s="45"/>
      <c r="I67" s="2"/>
      <c r="J67" s="2"/>
    </row>
    <row r="68" spans="1:10" s="4" customFormat="1" ht="38.25">
      <c r="A68" s="13" t="s">
        <v>48</v>
      </c>
      <c r="B68" s="247" t="s">
        <v>83</v>
      </c>
      <c r="C68" s="307" t="s">
        <v>63</v>
      </c>
      <c r="D68" s="304" t="s">
        <v>184</v>
      </c>
      <c r="E68" s="300" t="s">
        <v>215</v>
      </c>
      <c r="F68" s="420" t="s">
        <v>216</v>
      </c>
      <c r="G68" s="240" t="s">
        <v>130</v>
      </c>
      <c r="H68" s="240" t="s">
        <v>141</v>
      </c>
      <c r="I68" s="224"/>
      <c r="J68" s="224"/>
    </row>
    <row r="69" spans="1:10" s="4" customFormat="1" ht="12.75">
      <c r="A69" s="305"/>
      <c r="B69" s="241"/>
      <c r="C69" s="306"/>
      <c r="D69" s="298">
        <v>1</v>
      </c>
      <c r="E69" s="298">
        <v>2</v>
      </c>
      <c r="F69" s="421" t="s">
        <v>217</v>
      </c>
      <c r="G69" s="299">
        <v>4</v>
      </c>
      <c r="H69" s="299" t="s">
        <v>219</v>
      </c>
      <c r="I69" s="224"/>
      <c r="J69" s="224"/>
    </row>
    <row r="70" spans="1:10" s="4" customFormat="1" ht="15.75" thickBot="1">
      <c r="A70" s="63">
        <v>3</v>
      </c>
      <c r="B70" s="64"/>
      <c r="C70" s="65" t="s">
        <v>11</v>
      </c>
      <c r="D70" s="66">
        <f>D71+D84+D129+D135+D137+D139+D146</f>
        <v>2350050</v>
      </c>
      <c r="E70" s="66">
        <f>SUM(E71,E84,E129,E135,E137,E139,E146)</f>
        <v>2568810</v>
      </c>
      <c r="F70" s="293">
        <f>SUM(F71,F84,F129,F135,F137,F139,F146)</f>
        <v>77180</v>
      </c>
      <c r="G70" s="66">
        <f>SUM(G71,G84,G129,G135,G137,G139,G146)</f>
        <v>2645990</v>
      </c>
      <c r="H70" s="309">
        <f>G70/E70*100</f>
        <v>103.0045040310494</v>
      </c>
      <c r="I70" s="224"/>
      <c r="J70" s="224"/>
    </row>
    <row r="71" spans="1:10" s="4" customFormat="1" ht="13.5" thickBot="1">
      <c r="A71" s="67">
        <v>31</v>
      </c>
      <c r="B71" s="68"/>
      <c r="C71" s="69" t="s">
        <v>12</v>
      </c>
      <c r="D71" s="49">
        <f>SUM(D72,D77,D78,D79)</f>
        <v>966750</v>
      </c>
      <c r="E71" s="49">
        <f>SUM(E72,E77,E78,E79)</f>
        <v>1102735</v>
      </c>
      <c r="F71" s="287">
        <f>SUM(F72,F77,F78,F79)</f>
        <v>-116828</v>
      </c>
      <c r="G71" s="49">
        <f>SUM(G72,G77,G78,G79)</f>
        <v>985907</v>
      </c>
      <c r="H71" s="309">
        <f aca="true" t="shared" si="4" ref="H71:H136">G71/E71*100</f>
        <v>89.40561422281871</v>
      </c>
      <c r="I71" s="224"/>
      <c r="J71" s="224"/>
    </row>
    <row r="72" spans="1:10" s="4" customFormat="1" ht="13.5" thickBot="1">
      <c r="A72" s="185">
        <v>311</v>
      </c>
      <c r="B72" s="156"/>
      <c r="C72" s="340" t="s">
        <v>13</v>
      </c>
      <c r="D72" s="341">
        <f>SUM(D73:D76)</f>
        <v>808900</v>
      </c>
      <c r="E72" s="341">
        <f>SUM(E73:E76)</f>
        <v>924025</v>
      </c>
      <c r="F72" s="416">
        <f>SUM(F73:F76)</f>
        <v>-106889</v>
      </c>
      <c r="G72" s="341">
        <f>SUM(G73:G76)</f>
        <v>817136</v>
      </c>
      <c r="H72" s="309">
        <f t="shared" si="4"/>
        <v>88.43223938746246</v>
      </c>
      <c r="I72" s="224"/>
      <c r="J72" s="224"/>
    </row>
    <row r="73" spans="1:17" s="4" customFormat="1" ht="13.5" thickBot="1">
      <c r="A73" s="338">
        <v>31111</v>
      </c>
      <c r="B73" s="334"/>
      <c r="C73" s="335" t="s">
        <v>142</v>
      </c>
      <c r="D73" s="336">
        <v>513500</v>
      </c>
      <c r="E73" s="336">
        <v>546295</v>
      </c>
      <c r="F73" s="336">
        <f aca="true" t="shared" si="5" ref="F73:F83">G73-E73</f>
        <v>-53795</v>
      </c>
      <c r="G73" s="337">
        <v>492500</v>
      </c>
      <c r="H73" s="309">
        <f t="shared" si="4"/>
        <v>90.15275629467595</v>
      </c>
      <c r="I73" s="224"/>
      <c r="J73" s="224"/>
      <c r="K73" s="224"/>
      <c r="L73" s="224"/>
      <c r="M73" s="224"/>
      <c r="N73" s="224"/>
      <c r="O73" s="224"/>
      <c r="P73" s="224"/>
      <c r="Q73" s="224"/>
    </row>
    <row r="74" spans="1:17" s="4" customFormat="1" ht="13.5" thickBot="1">
      <c r="A74" s="338">
        <v>3111101</v>
      </c>
      <c r="B74" s="334"/>
      <c r="C74" s="335" t="s">
        <v>143</v>
      </c>
      <c r="D74" s="336">
        <v>68150</v>
      </c>
      <c r="E74" s="336">
        <v>68150</v>
      </c>
      <c r="F74" s="336">
        <f t="shared" si="5"/>
        <v>-1500</v>
      </c>
      <c r="G74" s="337">
        <v>66650</v>
      </c>
      <c r="H74" s="309">
        <f t="shared" si="4"/>
        <v>97.79897285399854</v>
      </c>
      <c r="I74" s="224"/>
      <c r="J74" s="224"/>
      <c r="K74" s="224"/>
      <c r="L74" s="224"/>
      <c r="M74" s="224"/>
      <c r="N74" s="224"/>
      <c r="O74" s="224"/>
      <c r="P74" s="224"/>
      <c r="Q74" s="224"/>
    </row>
    <row r="75" spans="1:17" s="4" customFormat="1" ht="13.5" thickBot="1">
      <c r="A75" s="345">
        <v>3111104</v>
      </c>
      <c r="B75" s="334"/>
      <c r="C75" s="335" t="s">
        <v>152</v>
      </c>
      <c r="D75" s="336">
        <v>186350</v>
      </c>
      <c r="E75" s="339">
        <v>309580</v>
      </c>
      <c r="F75" s="336">
        <f t="shared" si="5"/>
        <v>-51594</v>
      </c>
      <c r="G75" s="337">
        <v>257986</v>
      </c>
      <c r="H75" s="309">
        <f t="shared" si="4"/>
        <v>83.33419471542089</v>
      </c>
      <c r="I75" s="224"/>
      <c r="J75" s="224"/>
      <c r="K75" s="224"/>
      <c r="L75" s="224"/>
      <c r="M75" s="224"/>
      <c r="N75" s="224"/>
      <c r="O75" s="224"/>
      <c r="P75" s="224"/>
      <c r="Q75" s="224"/>
    </row>
    <row r="76" spans="1:17" s="4" customFormat="1" ht="13.5" thickBot="1">
      <c r="A76" s="345">
        <v>3111106</v>
      </c>
      <c r="B76" s="334"/>
      <c r="C76" s="335" t="s">
        <v>188</v>
      </c>
      <c r="D76" s="336">
        <v>40900</v>
      </c>
      <c r="E76" s="339">
        <v>0</v>
      </c>
      <c r="F76" s="336">
        <f t="shared" si="5"/>
        <v>0</v>
      </c>
      <c r="G76" s="337">
        <v>0</v>
      </c>
      <c r="H76" s="309" t="e">
        <f t="shared" si="4"/>
        <v>#DIV/0!</v>
      </c>
      <c r="I76" s="224"/>
      <c r="J76" s="224"/>
      <c r="K76" s="224"/>
      <c r="L76" s="224"/>
      <c r="M76" s="224"/>
      <c r="N76" s="224"/>
      <c r="O76" s="224"/>
      <c r="P76" s="224"/>
      <c r="Q76" s="224"/>
    </row>
    <row r="77" spans="1:17" s="4" customFormat="1" ht="13.5" thickBot="1">
      <c r="A77" s="186">
        <v>312</v>
      </c>
      <c r="B77" s="157"/>
      <c r="C77" s="158" t="s">
        <v>14</v>
      </c>
      <c r="D77" s="324">
        <v>15700</v>
      </c>
      <c r="E77" s="325">
        <v>15700</v>
      </c>
      <c r="F77" s="325">
        <f t="shared" si="5"/>
        <v>7800</v>
      </c>
      <c r="G77" s="320">
        <v>23500</v>
      </c>
      <c r="H77" s="309">
        <f t="shared" si="4"/>
        <v>149.68152866242036</v>
      </c>
      <c r="I77" s="393"/>
      <c r="J77" s="224"/>
      <c r="K77" s="224"/>
      <c r="L77" s="224"/>
      <c r="M77" s="224"/>
      <c r="N77" s="224"/>
      <c r="O77" s="224"/>
      <c r="P77" s="224"/>
      <c r="Q77" s="224"/>
    </row>
    <row r="78" spans="1:17" s="4" customFormat="1" ht="24.75" thickBot="1">
      <c r="A78" s="186">
        <v>312</v>
      </c>
      <c r="B78" s="157"/>
      <c r="C78" s="158" t="s">
        <v>166</v>
      </c>
      <c r="D78" s="324">
        <v>2900</v>
      </c>
      <c r="E78" s="325">
        <v>2900</v>
      </c>
      <c r="F78" s="325">
        <f t="shared" si="5"/>
        <v>2100</v>
      </c>
      <c r="G78" s="320">
        <v>5000</v>
      </c>
      <c r="H78" s="309">
        <f t="shared" si="4"/>
        <v>172.41379310344826</v>
      </c>
      <c r="I78" s="393"/>
      <c r="J78" s="224"/>
      <c r="K78" s="224"/>
      <c r="L78" s="224"/>
      <c r="M78" s="224"/>
      <c r="N78" s="224"/>
      <c r="O78" s="224"/>
      <c r="P78" s="224"/>
      <c r="Q78" s="224"/>
    </row>
    <row r="79" spans="1:17" ht="13.5" thickBot="1">
      <c r="A79" s="186">
        <v>313</v>
      </c>
      <c r="B79" s="157"/>
      <c r="C79" s="158" t="s">
        <v>15</v>
      </c>
      <c r="D79" s="324">
        <f>SUM(D80:D83)</f>
        <v>139250</v>
      </c>
      <c r="E79" s="324">
        <v>160110</v>
      </c>
      <c r="F79" s="325">
        <f t="shared" si="5"/>
        <v>-19839</v>
      </c>
      <c r="G79" s="324">
        <f>SUM(G80:G83)</f>
        <v>140271</v>
      </c>
      <c r="H79" s="309">
        <f t="shared" si="4"/>
        <v>87.60914371369684</v>
      </c>
      <c r="I79" s="2"/>
      <c r="J79" s="2"/>
      <c r="K79" s="224"/>
      <c r="L79" s="2"/>
      <c r="M79" s="224"/>
      <c r="N79" s="2"/>
      <c r="O79" s="2"/>
      <c r="P79" s="2"/>
      <c r="Q79" s="2"/>
    </row>
    <row r="80" spans="1:17" ht="13.5" thickBot="1">
      <c r="A80" s="358">
        <v>313</v>
      </c>
      <c r="B80" s="358"/>
      <c r="C80" s="359" t="s">
        <v>142</v>
      </c>
      <c r="D80" s="360">
        <v>88300</v>
      </c>
      <c r="E80" s="360">
        <v>95110</v>
      </c>
      <c r="F80" s="360">
        <f t="shared" si="5"/>
        <v>-10713</v>
      </c>
      <c r="G80" s="361">
        <v>84397</v>
      </c>
      <c r="H80" s="309">
        <f t="shared" si="4"/>
        <v>88.73620018925455</v>
      </c>
      <c r="I80" s="2"/>
      <c r="J80" s="2"/>
      <c r="K80" s="2"/>
      <c r="L80" s="2"/>
      <c r="M80" s="224"/>
      <c r="N80" s="408"/>
      <c r="O80" s="2"/>
      <c r="P80" s="408"/>
      <c r="Q80" s="2"/>
    </row>
    <row r="81" spans="1:17" ht="13.5" thickBot="1">
      <c r="A81" s="334">
        <v>313</v>
      </c>
      <c r="B81" s="334"/>
      <c r="C81" s="335" t="s">
        <v>143</v>
      </c>
      <c r="D81" s="336">
        <v>11750</v>
      </c>
      <c r="E81" s="336">
        <v>11750</v>
      </c>
      <c r="F81" s="360">
        <f t="shared" si="5"/>
        <v>-250</v>
      </c>
      <c r="G81" s="337">
        <v>11500</v>
      </c>
      <c r="H81" s="309">
        <f t="shared" si="4"/>
        <v>97.87234042553192</v>
      </c>
      <c r="I81" s="2"/>
      <c r="J81" s="2"/>
      <c r="L81" s="2"/>
      <c r="M81" s="224"/>
      <c r="N81" s="408"/>
      <c r="O81" s="2"/>
      <c r="P81" s="408"/>
      <c r="Q81" s="2"/>
    </row>
    <row r="82" spans="1:17" ht="13.5" thickBot="1">
      <c r="A82" s="334">
        <v>313</v>
      </c>
      <c r="B82" s="334"/>
      <c r="C82" s="335" t="s">
        <v>144</v>
      </c>
      <c r="D82" s="336">
        <v>32100</v>
      </c>
      <c r="E82" s="336">
        <v>53250</v>
      </c>
      <c r="F82" s="360">
        <f t="shared" si="5"/>
        <v>-8876</v>
      </c>
      <c r="G82" s="337">
        <v>44374</v>
      </c>
      <c r="H82" s="309">
        <f t="shared" si="4"/>
        <v>83.33145539906103</v>
      </c>
      <c r="I82" s="2"/>
      <c r="J82" s="2"/>
      <c r="L82" s="2"/>
      <c r="M82" s="224"/>
      <c r="N82" s="408"/>
      <c r="O82" s="2"/>
      <c r="P82" s="408"/>
      <c r="Q82" s="2"/>
    </row>
    <row r="83" spans="1:17" ht="13.5" thickBot="1">
      <c r="A83" s="358">
        <v>313</v>
      </c>
      <c r="B83" s="358"/>
      <c r="C83" s="359" t="s">
        <v>188</v>
      </c>
      <c r="D83" s="360">
        <v>7100</v>
      </c>
      <c r="E83" s="360">
        <v>0</v>
      </c>
      <c r="F83" s="360">
        <f t="shared" si="5"/>
        <v>0</v>
      </c>
      <c r="G83" s="361">
        <v>0</v>
      </c>
      <c r="H83" s="309" t="e">
        <f t="shared" si="4"/>
        <v>#DIV/0!</v>
      </c>
      <c r="I83" s="2"/>
      <c r="J83" s="2"/>
      <c r="L83" s="2"/>
      <c r="M83" s="2"/>
      <c r="N83" s="408"/>
      <c r="O83" s="2"/>
      <c r="P83" s="408"/>
      <c r="Q83" s="2"/>
    </row>
    <row r="84" spans="1:13" ht="13.5" thickBot="1">
      <c r="A84" s="188">
        <v>32</v>
      </c>
      <c r="B84" s="188"/>
      <c r="C84" s="344" t="s">
        <v>16</v>
      </c>
      <c r="D84" s="18">
        <f>SUM(D85,D90,D99,D113,D115)</f>
        <v>813200</v>
      </c>
      <c r="E84" s="18">
        <f>SUM(E85,E90,E99,E113,E115)</f>
        <v>820975</v>
      </c>
      <c r="F84" s="294">
        <f>SUM(F85,F90,F99,F113,F115)</f>
        <v>106350</v>
      </c>
      <c r="G84" s="18">
        <f>SUM(G85,G90,G99,G113,G115)</f>
        <v>927325</v>
      </c>
      <c r="H84" s="309">
        <f t="shared" si="4"/>
        <v>112.9541094430403</v>
      </c>
      <c r="I84" s="2"/>
      <c r="J84" s="2"/>
      <c r="M84" s="2"/>
    </row>
    <row r="85" spans="1:13" ht="26.25" thickBot="1">
      <c r="A85" s="342">
        <v>321</v>
      </c>
      <c r="B85" s="342"/>
      <c r="C85" s="343" t="s">
        <v>17</v>
      </c>
      <c r="D85" s="328">
        <f>SUM(D86:D89)</f>
        <v>15900</v>
      </c>
      <c r="E85" s="328">
        <f>SUM(E86:E89)</f>
        <v>15900</v>
      </c>
      <c r="F85" s="387">
        <f>SUM(F86:F89)</f>
        <v>2300</v>
      </c>
      <c r="G85" s="328">
        <f>SUM(G86:G89)</f>
        <v>18200</v>
      </c>
      <c r="H85" s="309">
        <f t="shared" si="4"/>
        <v>114.46540880503144</v>
      </c>
      <c r="I85" s="2"/>
      <c r="J85" s="2"/>
      <c r="L85" s="2"/>
      <c r="M85" s="2"/>
    </row>
    <row r="86" spans="1:10" ht="13.5" thickBot="1">
      <c r="A86" s="187">
        <v>3211</v>
      </c>
      <c r="B86" s="159"/>
      <c r="C86" s="160" t="s">
        <v>18</v>
      </c>
      <c r="D86" s="162">
        <v>8000</v>
      </c>
      <c r="E86" s="162">
        <v>8000</v>
      </c>
      <c r="F86" s="162">
        <f>G86-E86</f>
        <v>0</v>
      </c>
      <c r="G86" s="145">
        <v>8000</v>
      </c>
      <c r="H86" s="309">
        <f t="shared" si="4"/>
        <v>100</v>
      </c>
      <c r="I86" s="2"/>
      <c r="J86" s="2"/>
    </row>
    <row r="87" spans="1:10" ht="13.5" thickBot="1">
      <c r="A87" s="187">
        <v>3211</v>
      </c>
      <c r="B87" s="159"/>
      <c r="C87" s="160" t="s">
        <v>167</v>
      </c>
      <c r="D87" s="162">
        <v>1900</v>
      </c>
      <c r="E87" s="162">
        <v>1900</v>
      </c>
      <c r="F87" s="162">
        <f>G87-E87</f>
        <v>-1200</v>
      </c>
      <c r="G87" s="145">
        <v>700</v>
      </c>
      <c r="H87" s="309">
        <f t="shared" si="4"/>
        <v>36.84210526315789</v>
      </c>
      <c r="I87" s="2"/>
      <c r="J87" s="2"/>
    </row>
    <row r="88" spans="1:10" s="153" customFormat="1" ht="13.5" thickBot="1">
      <c r="A88" s="187">
        <v>3213</v>
      </c>
      <c r="B88" s="159"/>
      <c r="C88" s="160" t="s">
        <v>19</v>
      </c>
      <c r="D88" s="162">
        <v>5000</v>
      </c>
      <c r="E88" s="162">
        <v>5000</v>
      </c>
      <c r="F88" s="162">
        <f>G88-E88</f>
        <v>4500</v>
      </c>
      <c r="G88" s="145">
        <v>9500</v>
      </c>
      <c r="H88" s="309">
        <f t="shared" si="4"/>
        <v>190</v>
      </c>
      <c r="I88" s="393" t="s">
        <v>220</v>
      </c>
      <c r="J88" s="226"/>
    </row>
    <row r="89" spans="1:10" s="153" customFormat="1" ht="24.75" thickBot="1">
      <c r="A89" s="187">
        <v>3213</v>
      </c>
      <c r="B89" s="159"/>
      <c r="C89" s="160" t="s">
        <v>168</v>
      </c>
      <c r="D89" s="162">
        <v>1000</v>
      </c>
      <c r="E89" s="162">
        <v>1000</v>
      </c>
      <c r="F89" s="162">
        <f>G89-E89</f>
        <v>-1000</v>
      </c>
      <c r="G89" s="145">
        <v>0</v>
      </c>
      <c r="H89" s="309">
        <f t="shared" si="4"/>
        <v>0</v>
      </c>
      <c r="I89" s="226"/>
      <c r="J89" s="226"/>
    </row>
    <row r="90" spans="1:10" ht="13.5" thickBot="1">
      <c r="A90" s="188">
        <v>322</v>
      </c>
      <c r="B90" s="188"/>
      <c r="C90" s="344" t="s">
        <v>20</v>
      </c>
      <c r="D90" s="18">
        <f>SUM(D91:D98)</f>
        <v>317100</v>
      </c>
      <c r="E90" s="392">
        <f>SUM(E91:E98)</f>
        <v>327100</v>
      </c>
      <c r="F90" s="294">
        <f>SUM(F91:F98)</f>
        <v>68400</v>
      </c>
      <c r="G90" s="18">
        <f>SUM(G91:G98)</f>
        <v>395500</v>
      </c>
      <c r="H90" s="309">
        <f t="shared" si="4"/>
        <v>120.91103638031183</v>
      </c>
      <c r="I90" s="2"/>
      <c r="J90" s="2"/>
    </row>
    <row r="91" spans="1:10" ht="24.75" thickBot="1">
      <c r="A91" s="187">
        <v>3221</v>
      </c>
      <c r="B91" s="159"/>
      <c r="C91" s="160" t="s">
        <v>98</v>
      </c>
      <c r="D91" s="162">
        <v>10000</v>
      </c>
      <c r="E91" s="162">
        <v>10000</v>
      </c>
      <c r="F91" s="162">
        <f>G91-E91</f>
        <v>-3000</v>
      </c>
      <c r="G91" s="145">
        <v>7000</v>
      </c>
      <c r="H91" s="309">
        <f t="shared" si="4"/>
        <v>70</v>
      </c>
      <c r="I91" s="2"/>
      <c r="J91" s="2"/>
    </row>
    <row r="92" spans="1:10" ht="24.75" thickBot="1">
      <c r="A92" s="187">
        <v>3221</v>
      </c>
      <c r="B92" s="159"/>
      <c r="C92" s="160" t="s">
        <v>169</v>
      </c>
      <c r="D92" s="250">
        <v>1000</v>
      </c>
      <c r="E92" s="250">
        <v>1000</v>
      </c>
      <c r="F92" s="162">
        <f aca="true" t="shared" si="6" ref="F92:F98">G92-E92</f>
        <v>500</v>
      </c>
      <c r="G92" s="145">
        <v>1500</v>
      </c>
      <c r="H92" s="309">
        <f t="shared" si="4"/>
        <v>150</v>
      </c>
      <c r="I92" s="2"/>
      <c r="J92" s="2"/>
    </row>
    <row r="93" spans="1:10" s="4" customFormat="1" ht="13.5" customHeight="1" thickBot="1">
      <c r="A93" s="187">
        <v>3223</v>
      </c>
      <c r="B93" s="159"/>
      <c r="C93" s="160" t="s">
        <v>113</v>
      </c>
      <c r="D93" s="162">
        <v>226000</v>
      </c>
      <c r="E93" s="162">
        <v>226000</v>
      </c>
      <c r="F93" s="162">
        <f t="shared" si="6"/>
        <v>10000</v>
      </c>
      <c r="G93" s="145">
        <v>236000</v>
      </c>
      <c r="H93" s="309">
        <f t="shared" si="4"/>
        <v>104.42477876106196</v>
      </c>
      <c r="I93" s="224"/>
      <c r="J93" s="224"/>
    </row>
    <row r="94" spans="1:10" s="4" customFormat="1" ht="24.75" customHeight="1" thickBot="1">
      <c r="A94" s="187">
        <v>3223</v>
      </c>
      <c r="B94" s="159"/>
      <c r="C94" s="160" t="s">
        <v>170</v>
      </c>
      <c r="D94" s="250">
        <v>2100</v>
      </c>
      <c r="E94" s="250">
        <v>2100</v>
      </c>
      <c r="F94" s="162">
        <f t="shared" si="6"/>
        <v>0</v>
      </c>
      <c r="G94" s="145">
        <v>2100</v>
      </c>
      <c r="H94" s="309">
        <f t="shared" si="4"/>
        <v>100</v>
      </c>
      <c r="I94" s="224"/>
      <c r="J94" s="224"/>
    </row>
    <row r="95" spans="1:10" s="1" customFormat="1" ht="14.25" customHeight="1" thickBot="1">
      <c r="A95" s="187">
        <v>3224</v>
      </c>
      <c r="B95" s="163"/>
      <c r="C95" s="160" t="s">
        <v>125</v>
      </c>
      <c r="D95" s="250">
        <v>67000</v>
      </c>
      <c r="E95" s="162">
        <v>67000</v>
      </c>
      <c r="F95" s="162">
        <f t="shared" si="6"/>
        <v>8000</v>
      </c>
      <c r="G95" s="145">
        <v>75000</v>
      </c>
      <c r="H95" s="309">
        <f t="shared" si="4"/>
        <v>111.94029850746267</v>
      </c>
      <c r="I95" s="272" t="s">
        <v>231</v>
      </c>
      <c r="J95" s="225"/>
    </row>
    <row r="96" spans="1:10" s="1" customFormat="1" ht="26.25" customHeight="1" thickBot="1">
      <c r="A96" s="187">
        <v>3224</v>
      </c>
      <c r="B96" s="163"/>
      <c r="C96" s="160" t="s">
        <v>222</v>
      </c>
      <c r="D96" s="250">
        <v>0</v>
      </c>
      <c r="E96" s="162">
        <v>0</v>
      </c>
      <c r="F96" s="162">
        <f t="shared" si="6"/>
        <v>1600</v>
      </c>
      <c r="G96" s="409">
        <v>1600</v>
      </c>
      <c r="H96" s="309" t="e">
        <f t="shared" si="4"/>
        <v>#DIV/0!</v>
      </c>
      <c r="I96" s="272" t="s">
        <v>223</v>
      </c>
      <c r="J96" s="225"/>
    </row>
    <row r="97" spans="1:10" s="4" customFormat="1" ht="13.5" thickBot="1">
      <c r="A97" s="187">
        <v>3225</v>
      </c>
      <c r="B97" s="159"/>
      <c r="C97" s="160" t="s">
        <v>21</v>
      </c>
      <c r="D97" s="162">
        <v>10000</v>
      </c>
      <c r="E97" s="162">
        <v>20000</v>
      </c>
      <c r="F97" s="162">
        <f t="shared" si="6"/>
        <v>50000</v>
      </c>
      <c r="G97" s="145">
        <v>70000</v>
      </c>
      <c r="H97" s="309">
        <f t="shared" si="4"/>
        <v>350</v>
      </c>
      <c r="I97" s="224" t="s">
        <v>240</v>
      </c>
      <c r="J97" s="224"/>
    </row>
    <row r="98" spans="1:10" s="4" customFormat="1" ht="24.75" thickBot="1">
      <c r="A98" s="187">
        <v>3225</v>
      </c>
      <c r="B98" s="159"/>
      <c r="C98" s="160" t="s">
        <v>171</v>
      </c>
      <c r="D98" s="162">
        <v>1000</v>
      </c>
      <c r="E98" s="162">
        <v>1000</v>
      </c>
      <c r="F98" s="162">
        <f t="shared" si="6"/>
        <v>1300</v>
      </c>
      <c r="G98" s="409">
        <v>2300</v>
      </c>
      <c r="H98" s="309">
        <f t="shared" si="4"/>
        <v>229.99999999999997</v>
      </c>
      <c r="I98" s="224" t="s">
        <v>221</v>
      </c>
      <c r="J98" s="224"/>
    </row>
    <row r="99" spans="1:10" s="4" customFormat="1" ht="13.5" thickBot="1">
      <c r="A99" s="188">
        <v>323</v>
      </c>
      <c r="B99" s="14"/>
      <c r="C99" s="21" t="s">
        <v>22</v>
      </c>
      <c r="D99" s="17">
        <f>SUM(D100:D112)</f>
        <v>292300</v>
      </c>
      <c r="E99" s="17">
        <f>SUM(E100:E112)</f>
        <v>295300</v>
      </c>
      <c r="F99" s="291">
        <f>SUM(F100:F112)</f>
        <v>30450</v>
      </c>
      <c r="G99" s="17">
        <f>SUM(G100:G112)</f>
        <v>325750</v>
      </c>
      <c r="H99" s="309">
        <f t="shared" si="4"/>
        <v>110.3115475787335</v>
      </c>
      <c r="I99" s="224"/>
      <c r="J99" s="224"/>
    </row>
    <row r="100" spans="1:10" s="7" customFormat="1" ht="15.75" customHeight="1" thickBot="1">
      <c r="A100" s="187">
        <v>3231</v>
      </c>
      <c r="B100" s="159"/>
      <c r="C100" s="160" t="s">
        <v>23</v>
      </c>
      <c r="D100" s="162">
        <v>21000</v>
      </c>
      <c r="E100" s="162">
        <v>21000</v>
      </c>
      <c r="F100" s="162">
        <f>G100-E100</f>
        <v>-3000</v>
      </c>
      <c r="G100" s="145">
        <v>18000</v>
      </c>
      <c r="H100" s="309">
        <f t="shared" si="4"/>
        <v>85.71428571428571</v>
      </c>
      <c r="I100" s="227"/>
      <c r="J100" s="227"/>
    </row>
    <row r="101" spans="1:10" s="7" customFormat="1" ht="20.25" customHeight="1" thickBot="1">
      <c r="A101" s="187">
        <v>3231</v>
      </c>
      <c r="B101" s="159"/>
      <c r="C101" s="160" t="s">
        <v>172</v>
      </c>
      <c r="D101" s="162">
        <v>500</v>
      </c>
      <c r="E101" s="162">
        <v>500</v>
      </c>
      <c r="F101" s="162">
        <f aca="true" t="shared" si="7" ref="F101:F112">G101-E101</f>
        <v>0</v>
      </c>
      <c r="G101" s="145">
        <v>500</v>
      </c>
      <c r="H101" s="309">
        <f t="shared" si="4"/>
        <v>100</v>
      </c>
      <c r="I101" s="227"/>
      <c r="J101" s="227"/>
    </row>
    <row r="102" spans="1:13" s="155" customFormat="1" ht="16.5" thickBot="1">
      <c r="A102" s="187">
        <v>3232</v>
      </c>
      <c r="B102" s="159"/>
      <c r="C102" s="160" t="s">
        <v>99</v>
      </c>
      <c r="D102" s="372">
        <v>170000</v>
      </c>
      <c r="E102" s="162">
        <v>170000</v>
      </c>
      <c r="F102" s="162">
        <f t="shared" si="7"/>
        <v>10000</v>
      </c>
      <c r="G102" s="145">
        <v>180000</v>
      </c>
      <c r="H102" s="309">
        <f t="shared" si="4"/>
        <v>105.88235294117648</v>
      </c>
      <c r="I102" s="415" t="s">
        <v>232</v>
      </c>
      <c r="J102" s="413"/>
      <c r="K102" s="414"/>
      <c r="L102" s="414"/>
      <c r="M102" s="414"/>
    </row>
    <row r="103" spans="1:10" s="155" customFormat="1" ht="24.75" thickBot="1">
      <c r="A103" s="187">
        <v>3232</v>
      </c>
      <c r="B103" s="159"/>
      <c r="C103" s="160" t="s">
        <v>173</v>
      </c>
      <c r="D103" s="410">
        <v>1000</v>
      </c>
      <c r="E103" s="411">
        <v>1000</v>
      </c>
      <c r="F103" s="411">
        <f t="shared" si="7"/>
        <v>-1000</v>
      </c>
      <c r="G103" s="409">
        <v>0</v>
      </c>
      <c r="H103" s="309">
        <f t="shared" si="4"/>
        <v>0</v>
      </c>
      <c r="I103" s="228"/>
      <c r="J103" s="228"/>
    </row>
    <row r="104" spans="1:10" s="7" customFormat="1" ht="16.5" thickBot="1">
      <c r="A104" s="187">
        <v>3233</v>
      </c>
      <c r="B104" s="159"/>
      <c r="C104" s="160" t="s">
        <v>24</v>
      </c>
      <c r="D104" s="164">
        <v>7000</v>
      </c>
      <c r="E104" s="162">
        <v>7000</v>
      </c>
      <c r="F104" s="162">
        <f t="shared" si="7"/>
        <v>0</v>
      </c>
      <c r="G104" s="145">
        <v>7000</v>
      </c>
      <c r="H104" s="309">
        <f t="shared" si="4"/>
        <v>100</v>
      </c>
      <c r="I104" s="227"/>
      <c r="J104" s="227"/>
    </row>
    <row r="105" spans="1:10" s="7" customFormat="1" ht="16.5" thickBot="1">
      <c r="A105" s="187">
        <v>3233</v>
      </c>
      <c r="B105" s="159"/>
      <c r="C105" s="160" t="s">
        <v>174</v>
      </c>
      <c r="D105" s="164">
        <v>1300</v>
      </c>
      <c r="E105" s="162">
        <v>1300</v>
      </c>
      <c r="F105" s="162">
        <f t="shared" si="7"/>
        <v>400</v>
      </c>
      <c r="G105" s="145">
        <v>1700</v>
      </c>
      <c r="H105" s="309">
        <f t="shared" si="4"/>
        <v>130.76923076923077</v>
      </c>
      <c r="I105" s="227"/>
      <c r="J105" s="227"/>
    </row>
    <row r="106" spans="1:10" s="7" customFormat="1" ht="16.5" thickBot="1">
      <c r="A106" s="187">
        <v>3234</v>
      </c>
      <c r="B106" s="159"/>
      <c r="C106" s="160" t="s">
        <v>89</v>
      </c>
      <c r="D106" s="373">
        <v>50000</v>
      </c>
      <c r="E106" s="162">
        <v>50000</v>
      </c>
      <c r="F106" s="162">
        <f t="shared" si="7"/>
        <v>7000</v>
      </c>
      <c r="G106" s="145">
        <v>57000</v>
      </c>
      <c r="H106" s="309">
        <f t="shared" si="4"/>
        <v>113.99999999999999</v>
      </c>
      <c r="I106" s="227"/>
      <c r="J106" s="227"/>
    </row>
    <row r="107" spans="1:10" s="8" customFormat="1" ht="15.75" thickBot="1">
      <c r="A107" s="187">
        <v>3236</v>
      </c>
      <c r="B107" s="159"/>
      <c r="C107" s="160" t="s">
        <v>105</v>
      </c>
      <c r="D107" s="164">
        <v>500</v>
      </c>
      <c r="E107" s="162">
        <v>500</v>
      </c>
      <c r="F107" s="162">
        <f t="shared" si="7"/>
        <v>250</v>
      </c>
      <c r="G107" s="145">
        <v>750</v>
      </c>
      <c r="H107" s="309">
        <f t="shared" si="4"/>
        <v>150</v>
      </c>
      <c r="I107" s="229"/>
      <c r="J107" s="229"/>
    </row>
    <row r="108" spans="1:10" s="155" customFormat="1" ht="16.5" thickBot="1">
      <c r="A108" s="189">
        <v>3237</v>
      </c>
      <c r="B108" s="159"/>
      <c r="C108" s="160" t="s">
        <v>25</v>
      </c>
      <c r="D108" s="373">
        <v>15000</v>
      </c>
      <c r="E108" s="162">
        <v>15000</v>
      </c>
      <c r="F108" s="162">
        <f t="shared" si="7"/>
        <v>-12000</v>
      </c>
      <c r="G108" s="145">
        <v>3000</v>
      </c>
      <c r="H108" s="309">
        <f t="shared" si="4"/>
        <v>20</v>
      </c>
      <c r="I108" s="412"/>
      <c r="J108" s="228"/>
    </row>
    <row r="109" spans="1:10" s="7" customFormat="1" ht="16.5" thickBot="1">
      <c r="A109" s="189">
        <v>3238</v>
      </c>
      <c r="B109" s="159"/>
      <c r="C109" s="160" t="s">
        <v>26</v>
      </c>
      <c r="D109" s="164">
        <v>14000</v>
      </c>
      <c r="E109" s="162">
        <v>14000</v>
      </c>
      <c r="F109" s="162">
        <f t="shared" si="7"/>
        <v>100</v>
      </c>
      <c r="G109" s="145">
        <v>14100</v>
      </c>
      <c r="H109" s="309">
        <f t="shared" si="4"/>
        <v>100.71428571428571</v>
      </c>
      <c r="I109" s="227"/>
      <c r="J109" s="227"/>
    </row>
    <row r="110" spans="1:10" s="153" customFormat="1" ht="13.5" thickBot="1">
      <c r="A110" s="189">
        <v>3239</v>
      </c>
      <c r="B110" s="159"/>
      <c r="C110" s="160" t="s">
        <v>97</v>
      </c>
      <c r="D110" s="164">
        <v>12000</v>
      </c>
      <c r="E110" s="162">
        <v>15000</v>
      </c>
      <c r="F110" s="162">
        <f t="shared" si="7"/>
        <v>-3000</v>
      </c>
      <c r="G110" s="145">
        <v>12000</v>
      </c>
      <c r="H110" s="309">
        <f t="shared" si="4"/>
        <v>80</v>
      </c>
      <c r="I110" s="226"/>
      <c r="J110" s="226"/>
    </row>
    <row r="111" spans="1:10" s="153" customFormat="1" ht="13.5" thickBot="1">
      <c r="A111" s="189"/>
      <c r="B111" s="159">
        <v>323992</v>
      </c>
      <c r="C111" s="160" t="s">
        <v>224</v>
      </c>
      <c r="D111" s="164">
        <v>0</v>
      </c>
      <c r="E111" s="162">
        <v>0</v>
      </c>
      <c r="F111" s="162">
        <f t="shared" si="7"/>
        <v>31700</v>
      </c>
      <c r="G111" s="145">
        <v>31700</v>
      </c>
      <c r="H111" s="309" t="e">
        <f t="shared" si="4"/>
        <v>#DIV/0!</v>
      </c>
      <c r="I111" s="226"/>
      <c r="J111" s="226"/>
    </row>
    <row r="112" spans="1:10" s="153" customFormat="1" ht="12.75" customHeight="1" thickBot="1">
      <c r="A112" s="189">
        <v>3239</v>
      </c>
      <c r="B112" s="159">
        <v>32391</v>
      </c>
      <c r="C112" s="160" t="s">
        <v>156</v>
      </c>
      <c r="D112" s="164">
        <v>0</v>
      </c>
      <c r="E112" s="162">
        <v>0</v>
      </c>
      <c r="F112" s="162">
        <f t="shared" si="7"/>
        <v>0</v>
      </c>
      <c r="G112" s="145">
        <v>0</v>
      </c>
      <c r="H112" s="309" t="e">
        <f t="shared" si="4"/>
        <v>#DIV/0!</v>
      </c>
      <c r="I112" s="226"/>
      <c r="J112" s="226"/>
    </row>
    <row r="113" spans="1:10" s="318" customFormat="1" ht="12.75" customHeight="1" thickBot="1">
      <c r="A113" s="380">
        <v>324</v>
      </c>
      <c r="B113" s="381"/>
      <c r="C113" s="382" t="s">
        <v>162</v>
      </c>
      <c r="D113" s="383">
        <f>SUM(D114)</f>
        <v>0</v>
      </c>
      <c r="E113" s="383">
        <f>SUM(E114)</f>
        <v>0</v>
      </c>
      <c r="F113" s="383">
        <f>SUM(F114)</f>
        <v>0</v>
      </c>
      <c r="G113" s="383">
        <f>SUM(G114)</f>
        <v>0</v>
      </c>
      <c r="H113" s="309" t="e">
        <f t="shared" si="4"/>
        <v>#DIV/0!</v>
      </c>
      <c r="I113" s="379"/>
      <c r="J113" s="379"/>
    </row>
    <row r="114" spans="1:10" s="153" customFormat="1" ht="12.75" customHeight="1" thickBot="1">
      <c r="A114" s="189"/>
      <c r="B114" s="159">
        <v>32412</v>
      </c>
      <c r="C114" s="160" t="s">
        <v>163</v>
      </c>
      <c r="D114" s="164">
        <v>0</v>
      </c>
      <c r="E114" s="162">
        <f>SUM(G114-D114)</f>
        <v>0</v>
      </c>
      <c r="F114" s="162">
        <f>G114-E114</f>
        <v>0</v>
      </c>
      <c r="G114" s="145">
        <v>0</v>
      </c>
      <c r="H114" s="309" t="e">
        <f t="shared" si="4"/>
        <v>#DIV/0!</v>
      </c>
      <c r="I114" s="226"/>
      <c r="J114" s="226"/>
    </row>
    <row r="115" spans="1:10" ht="14.25" customHeight="1" thickBot="1">
      <c r="A115" s="34">
        <v>329</v>
      </c>
      <c r="B115" s="14"/>
      <c r="C115" s="21" t="s">
        <v>27</v>
      </c>
      <c r="D115" s="17">
        <f>SUM(D116:D120)</f>
        <v>187900</v>
      </c>
      <c r="E115" s="291">
        <f>SUM(E116:E120)</f>
        <v>182675</v>
      </c>
      <c r="F115" s="291">
        <f>SUM(F116:F120)</f>
        <v>5200</v>
      </c>
      <c r="G115" s="17">
        <f>SUM(G116:G120)</f>
        <v>187875</v>
      </c>
      <c r="H115" s="309">
        <f t="shared" si="4"/>
        <v>102.84658546599152</v>
      </c>
      <c r="I115" s="2"/>
      <c r="J115" s="2"/>
    </row>
    <row r="116" spans="1:10" ht="24" customHeight="1" thickBot="1">
      <c r="A116" s="189">
        <v>3291</v>
      </c>
      <c r="B116" s="159"/>
      <c r="C116" s="160" t="s">
        <v>28</v>
      </c>
      <c r="D116" s="164">
        <v>22000</v>
      </c>
      <c r="E116" s="250">
        <v>22000</v>
      </c>
      <c r="F116" s="250">
        <f>G116-E116</f>
        <v>0</v>
      </c>
      <c r="G116" s="145">
        <v>22000</v>
      </c>
      <c r="H116" s="309">
        <f t="shared" si="4"/>
        <v>100</v>
      </c>
      <c r="I116" s="2"/>
      <c r="J116" s="2"/>
    </row>
    <row r="117" spans="1:10" ht="13.5" thickBot="1">
      <c r="A117" s="189">
        <v>3292</v>
      </c>
      <c r="B117" s="159"/>
      <c r="C117" s="160" t="s">
        <v>29</v>
      </c>
      <c r="D117" s="164">
        <v>8000</v>
      </c>
      <c r="E117" s="162">
        <v>8000</v>
      </c>
      <c r="F117" s="250">
        <f>G117-E117</f>
        <v>-2000</v>
      </c>
      <c r="G117" s="145">
        <v>6000</v>
      </c>
      <c r="H117" s="309">
        <f t="shared" si="4"/>
        <v>75</v>
      </c>
      <c r="I117" s="224"/>
      <c r="J117" s="2"/>
    </row>
    <row r="118" spans="1:10" ht="13.5" thickBot="1">
      <c r="A118" s="187">
        <v>3293</v>
      </c>
      <c r="B118" s="159"/>
      <c r="C118" s="160" t="s">
        <v>30</v>
      </c>
      <c r="D118" s="164">
        <v>18000</v>
      </c>
      <c r="E118" s="162">
        <v>18000</v>
      </c>
      <c r="F118" s="250">
        <f>G118-E118</f>
        <v>-3000</v>
      </c>
      <c r="G118" s="145">
        <v>15000</v>
      </c>
      <c r="H118" s="309">
        <f t="shared" si="4"/>
        <v>83.33333333333334</v>
      </c>
      <c r="I118" s="379"/>
      <c r="J118" s="224"/>
    </row>
    <row r="119" spans="1:10" s="3" customFormat="1" ht="13.5" thickBot="1">
      <c r="A119" s="187">
        <v>3294</v>
      </c>
      <c r="B119" s="159"/>
      <c r="C119" s="160" t="s">
        <v>31</v>
      </c>
      <c r="D119" s="164">
        <v>20240</v>
      </c>
      <c r="E119" s="162">
        <v>20240</v>
      </c>
      <c r="F119" s="250">
        <f>G119-E119</f>
        <v>0</v>
      </c>
      <c r="G119" s="145">
        <v>20240</v>
      </c>
      <c r="H119" s="309">
        <f t="shared" si="4"/>
        <v>100</v>
      </c>
      <c r="I119" s="223"/>
      <c r="J119" s="223"/>
    </row>
    <row r="120" spans="1:10" ht="24.75" thickBot="1">
      <c r="A120" s="251">
        <v>3299</v>
      </c>
      <c r="B120" s="252"/>
      <c r="C120" s="253" t="s">
        <v>27</v>
      </c>
      <c r="D120" s="254">
        <v>119660</v>
      </c>
      <c r="E120" s="254">
        <f>SUM(E121:E128)</f>
        <v>114435</v>
      </c>
      <c r="F120" s="428">
        <f>SUM(F121:F128)</f>
        <v>10200</v>
      </c>
      <c r="G120" s="254">
        <f>SUM(G121:G128)</f>
        <v>124635</v>
      </c>
      <c r="H120" s="309">
        <f t="shared" si="4"/>
        <v>108.91335692751343</v>
      </c>
      <c r="I120" s="2"/>
      <c r="J120" s="2"/>
    </row>
    <row r="121" spans="1:10" ht="13.5" thickBot="1">
      <c r="A121" s="189"/>
      <c r="B121" s="159">
        <v>3299900</v>
      </c>
      <c r="C121" s="160" t="s">
        <v>37</v>
      </c>
      <c r="D121" s="164">
        <v>36360</v>
      </c>
      <c r="E121" s="162">
        <v>36360</v>
      </c>
      <c r="F121" s="162">
        <f>G121-E121</f>
        <v>0</v>
      </c>
      <c r="G121" s="145">
        <v>36360</v>
      </c>
      <c r="H121" s="309">
        <f t="shared" si="4"/>
        <v>100</v>
      </c>
      <c r="I121" s="2"/>
      <c r="J121" s="2"/>
    </row>
    <row r="122" spans="1:10" ht="13.5" thickBot="1">
      <c r="A122" s="189"/>
      <c r="B122" s="159">
        <v>3299901</v>
      </c>
      <c r="C122" s="160" t="s">
        <v>175</v>
      </c>
      <c r="D122" s="164">
        <v>4800</v>
      </c>
      <c r="E122" s="162">
        <v>4800</v>
      </c>
      <c r="F122" s="162">
        <f aca="true" t="shared" si="8" ref="F122:F128">G122-E122</f>
        <v>0</v>
      </c>
      <c r="G122" s="145">
        <v>4800</v>
      </c>
      <c r="H122" s="309">
        <f t="shared" si="4"/>
        <v>100</v>
      </c>
      <c r="I122" s="2"/>
      <c r="J122" s="2"/>
    </row>
    <row r="123" spans="1:10" ht="13.5" thickBot="1">
      <c r="A123" s="189"/>
      <c r="B123" s="159">
        <v>3299901</v>
      </c>
      <c r="C123" s="160" t="s">
        <v>176</v>
      </c>
      <c r="D123" s="164">
        <v>0</v>
      </c>
      <c r="E123" s="162">
        <f>G123-D123</f>
        <v>0</v>
      </c>
      <c r="F123" s="162">
        <f t="shared" si="8"/>
        <v>0</v>
      </c>
      <c r="G123" s="145">
        <v>0</v>
      </c>
      <c r="H123" s="309" t="e">
        <f t="shared" si="4"/>
        <v>#DIV/0!</v>
      </c>
      <c r="I123" s="2"/>
      <c r="J123" s="2"/>
    </row>
    <row r="124" spans="1:10" ht="13.5" thickBot="1">
      <c r="A124" s="189"/>
      <c r="B124" s="159">
        <v>3299902</v>
      </c>
      <c r="C124" s="160" t="s">
        <v>108</v>
      </c>
      <c r="D124" s="372">
        <v>25000</v>
      </c>
      <c r="E124" s="162">
        <v>25000</v>
      </c>
      <c r="F124" s="162">
        <f t="shared" si="8"/>
        <v>2200</v>
      </c>
      <c r="G124" s="145">
        <v>27200</v>
      </c>
      <c r="H124" s="309">
        <f t="shared" si="4"/>
        <v>108.80000000000001</v>
      </c>
      <c r="I124" s="2"/>
      <c r="J124" s="2"/>
    </row>
    <row r="125" spans="1:10" ht="13.5" thickBot="1">
      <c r="A125" s="189"/>
      <c r="B125" s="159">
        <v>3299904</v>
      </c>
      <c r="C125" s="160" t="s">
        <v>70</v>
      </c>
      <c r="D125" s="164">
        <v>30000</v>
      </c>
      <c r="E125" s="162">
        <v>34275</v>
      </c>
      <c r="F125" s="162">
        <f t="shared" si="8"/>
        <v>0</v>
      </c>
      <c r="G125" s="145">
        <v>34275</v>
      </c>
      <c r="H125" s="309">
        <f t="shared" si="4"/>
        <v>100</v>
      </c>
      <c r="I125" s="2"/>
      <c r="J125" s="2"/>
    </row>
    <row r="126" spans="1:10" ht="13.5" thickBot="1">
      <c r="A126" s="189"/>
      <c r="B126" s="159">
        <v>3299905</v>
      </c>
      <c r="C126" s="160" t="s">
        <v>112</v>
      </c>
      <c r="D126" s="164">
        <v>6000</v>
      </c>
      <c r="E126" s="162">
        <v>6000</v>
      </c>
      <c r="F126" s="162">
        <f t="shared" si="8"/>
        <v>0</v>
      </c>
      <c r="G126" s="145">
        <v>6000</v>
      </c>
      <c r="H126" s="309">
        <f t="shared" si="4"/>
        <v>100</v>
      </c>
      <c r="I126" s="2"/>
      <c r="J126" s="2"/>
    </row>
    <row r="127" spans="1:10" ht="13.5" thickBot="1">
      <c r="A127" s="189"/>
      <c r="B127" s="159">
        <v>3299912</v>
      </c>
      <c r="C127" s="160" t="s">
        <v>206</v>
      </c>
      <c r="D127" s="164">
        <v>12500</v>
      </c>
      <c r="E127" s="162">
        <v>3000</v>
      </c>
      <c r="F127" s="162">
        <f t="shared" si="8"/>
        <v>0</v>
      </c>
      <c r="G127" s="145">
        <v>3000</v>
      </c>
      <c r="H127" s="309">
        <f t="shared" si="4"/>
        <v>100</v>
      </c>
      <c r="I127" s="2"/>
      <c r="J127" s="2"/>
    </row>
    <row r="128" spans="1:10" ht="13.5" customHeight="1" thickBot="1">
      <c r="A128" s="190"/>
      <c r="B128" s="159">
        <v>3299915</v>
      </c>
      <c r="C128" s="160" t="s">
        <v>244</v>
      </c>
      <c r="D128" s="164">
        <v>5000</v>
      </c>
      <c r="E128" s="162">
        <v>5000</v>
      </c>
      <c r="F128" s="162">
        <f t="shared" si="8"/>
        <v>8000</v>
      </c>
      <c r="G128" s="237">
        <v>13000</v>
      </c>
      <c r="H128" s="309">
        <f t="shared" si="4"/>
        <v>260</v>
      </c>
      <c r="I128" s="2"/>
      <c r="J128" s="2"/>
    </row>
    <row r="129" spans="1:10" ht="13.5" thickBot="1">
      <c r="A129" s="71">
        <v>34</v>
      </c>
      <c r="B129" s="248"/>
      <c r="C129" s="354" t="s">
        <v>32</v>
      </c>
      <c r="D129" s="249">
        <f>D130+D131</f>
        <v>8100</v>
      </c>
      <c r="E129" s="287">
        <f>E130+E131</f>
        <v>8100</v>
      </c>
      <c r="F129" s="287">
        <f>F130+F131</f>
        <v>0</v>
      </c>
      <c r="G129" s="49">
        <f>G130+G131</f>
        <v>8100</v>
      </c>
      <c r="H129" s="309">
        <f t="shared" si="4"/>
        <v>100</v>
      </c>
      <c r="I129" s="2"/>
      <c r="J129" s="2"/>
    </row>
    <row r="130" spans="1:10" ht="13.5" thickBot="1">
      <c r="A130" s="191">
        <v>342</v>
      </c>
      <c r="B130" s="156"/>
      <c r="C130" s="340" t="s">
        <v>33</v>
      </c>
      <c r="D130" s="341">
        <v>0</v>
      </c>
      <c r="E130" s="347">
        <f>G130-D130</f>
        <v>0</v>
      </c>
      <c r="F130" s="347">
        <f>G130-E130</f>
        <v>0</v>
      </c>
      <c r="G130" s="346">
        <v>0</v>
      </c>
      <c r="H130" s="309" t="e">
        <f t="shared" si="4"/>
        <v>#DIV/0!</v>
      </c>
      <c r="I130" s="2"/>
      <c r="J130" s="2"/>
    </row>
    <row r="131" spans="1:10" ht="13.5" thickBot="1">
      <c r="A131" s="28">
        <v>343</v>
      </c>
      <c r="B131" s="27"/>
      <c r="C131" s="27" t="s">
        <v>34</v>
      </c>
      <c r="D131" s="17">
        <f>SUM(D132:D134)</f>
        <v>8100</v>
      </c>
      <c r="E131" s="291">
        <f>SUM(E132:E134)</f>
        <v>8100</v>
      </c>
      <c r="F131" s="291">
        <f>SUM(F132:F134)</f>
        <v>0</v>
      </c>
      <c r="G131" s="17">
        <f>SUM(G132:G134)</f>
        <v>8100</v>
      </c>
      <c r="H131" s="309">
        <f t="shared" si="4"/>
        <v>100</v>
      </c>
      <c r="I131" s="2"/>
      <c r="J131" s="2"/>
    </row>
    <row r="132" spans="1:10" ht="13.5" thickBot="1">
      <c r="A132" s="192">
        <v>3431</v>
      </c>
      <c r="B132" s="165"/>
      <c r="C132" s="165" t="s">
        <v>92</v>
      </c>
      <c r="D132" s="166">
        <v>7000</v>
      </c>
      <c r="E132" s="375">
        <v>7000</v>
      </c>
      <c r="F132" s="375">
        <f>G132-E132</f>
        <v>0</v>
      </c>
      <c r="G132" s="145">
        <v>7000</v>
      </c>
      <c r="H132" s="309">
        <f t="shared" si="4"/>
        <v>100</v>
      </c>
      <c r="I132" s="2"/>
      <c r="J132" s="2"/>
    </row>
    <row r="133" spans="1:10" ht="13.5" thickBot="1">
      <c r="A133" s="193">
        <v>343</v>
      </c>
      <c r="B133" s="167"/>
      <c r="C133" s="167" t="s">
        <v>177</v>
      </c>
      <c r="D133" s="374">
        <v>1000</v>
      </c>
      <c r="E133" s="375">
        <v>1000</v>
      </c>
      <c r="F133" s="375">
        <f>G133-E133</f>
        <v>0</v>
      </c>
      <c r="G133" s="237">
        <v>1000</v>
      </c>
      <c r="H133" s="309">
        <f t="shared" si="4"/>
        <v>100</v>
      </c>
      <c r="I133" s="2"/>
      <c r="J133" s="2"/>
    </row>
    <row r="134" spans="1:10" ht="13.5" thickBot="1">
      <c r="A134" s="193">
        <v>3433</v>
      </c>
      <c r="B134" s="167"/>
      <c r="C134" s="167" t="s">
        <v>35</v>
      </c>
      <c r="D134" s="374">
        <v>100</v>
      </c>
      <c r="E134" s="375">
        <v>100</v>
      </c>
      <c r="F134" s="375">
        <f>G134-E134</f>
        <v>0</v>
      </c>
      <c r="G134" s="237">
        <v>100</v>
      </c>
      <c r="H134" s="309">
        <f t="shared" si="4"/>
        <v>100</v>
      </c>
      <c r="I134" s="2"/>
      <c r="J134" s="2"/>
    </row>
    <row r="135" spans="1:10" ht="36.75" thickBot="1">
      <c r="A135" s="77">
        <v>35</v>
      </c>
      <c r="B135" s="72"/>
      <c r="C135" s="72" t="s">
        <v>106</v>
      </c>
      <c r="D135" s="50">
        <f>SUM(D136)</f>
        <v>100000</v>
      </c>
      <c r="E135" s="292">
        <f>SUM(E136)</f>
        <v>100000</v>
      </c>
      <c r="F135" s="292">
        <f>SUM(F136)</f>
        <v>0</v>
      </c>
      <c r="G135" s="50">
        <f>SUM(G136)</f>
        <v>100000</v>
      </c>
      <c r="H135" s="309">
        <f t="shared" si="4"/>
        <v>100</v>
      </c>
      <c r="I135" s="2"/>
      <c r="J135" s="2"/>
    </row>
    <row r="136" spans="1:10" ht="36.75" thickBot="1">
      <c r="A136" s="194">
        <v>352</v>
      </c>
      <c r="B136" s="168"/>
      <c r="C136" s="168" t="s">
        <v>127</v>
      </c>
      <c r="D136" s="169">
        <v>100000</v>
      </c>
      <c r="E136" s="170">
        <v>100000</v>
      </c>
      <c r="F136" s="170">
        <f>G136-E136</f>
        <v>0</v>
      </c>
      <c r="G136" s="171">
        <v>100000</v>
      </c>
      <c r="H136" s="309">
        <f t="shared" si="4"/>
        <v>100</v>
      </c>
      <c r="I136" s="2"/>
      <c r="J136" s="2"/>
    </row>
    <row r="137" spans="1:10" ht="13.5" thickBot="1">
      <c r="A137" s="255">
        <v>36</v>
      </c>
      <c r="B137" s="256"/>
      <c r="C137" s="256" t="s">
        <v>145</v>
      </c>
      <c r="D137" s="257">
        <f>SUM(D138:D138)</f>
        <v>19000</v>
      </c>
      <c r="E137" s="257">
        <f>SUM(E138:E138)</f>
        <v>19000</v>
      </c>
      <c r="F137" s="257">
        <f>SUM(F138:F138)</f>
        <v>4000</v>
      </c>
      <c r="G137" s="257">
        <f>SUM(G138:G138)</f>
        <v>23000</v>
      </c>
      <c r="H137" s="309">
        <f aca="true" t="shared" si="9" ref="H137:H169">G137/E137*100</f>
        <v>121.05263157894737</v>
      </c>
      <c r="I137" s="2"/>
      <c r="J137" s="2"/>
    </row>
    <row r="138" spans="1:10" ht="24.75" thickBot="1">
      <c r="A138" s="258">
        <v>366</v>
      </c>
      <c r="B138" s="259"/>
      <c r="C138" s="259" t="s">
        <v>146</v>
      </c>
      <c r="D138" s="260">
        <v>19000</v>
      </c>
      <c r="E138" s="260">
        <v>19000</v>
      </c>
      <c r="F138" s="260">
        <f>G138-E138</f>
        <v>4000</v>
      </c>
      <c r="G138" s="177">
        <v>23000</v>
      </c>
      <c r="H138" s="309">
        <f t="shared" si="9"/>
        <v>121.05263157894737</v>
      </c>
      <c r="I138" s="224"/>
      <c r="J138" s="2"/>
    </row>
    <row r="139" spans="1:10" ht="13.5" thickBot="1">
      <c r="A139" s="400">
        <v>37</v>
      </c>
      <c r="B139" s="73"/>
      <c r="C139" s="72" t="s">
        <v>91</v>
      </c>
      <c r="D139" s="88">
        <f>SUM(D140)</f>
        <v>123000</v>
      </c>
      <c r="E139" s="88">
        <f>SUM(E140)</f>
        <v>198000</v>
      </c>
      <c r="F139" s="326">
        <f>SUM(F140)</f>
        <v>31958</v>
      </c>
      <c r="G139" s="88">
        <f>SUM(G140)</f>
        <v>229958</v>
      </c>
      <c r="H139" s="309">
        <f t="shared" si="9"/>
        <v>116.14040404040405</v>
      </c>
      <c r="I139" s="2"/>
      <c r="J139" s="2"/>
    </row>
    <row r="140" spans="1:10" ht="24.75" thickBot="1">
      <c r="A140" s="195">
        <v>372</v>
      </c>
      <c r="B140" s="74"/>
      <c r="C140" s="74" t="s">
        <v>36</v>
      </c>
      <c r="D140" s="52">
        <f>SUM(D141:D145)</f>
        <v>123000</v>
      </c>
      <c r="E140" s="52">
        <f>SUM(E141:E145)</f>
        <v>198000</v>
      </c>
      <c r="F140" s="429">
        <f>SUM(F141:F145)</f>
        <v>31958</v>
      </c>
      <c r="G140" s="52">
        <f>SUM(G141:G145)</f>
        <v>229958</v>
      </c>
      <c r="H140" s="309">
        <f t="shared" si="9"/>
        <v>116.14040404040405</v>
      </c>
      <c r="I140" s="2"/>
      <c r="J140" s="2"/>
    </row>
    <row r="141" spans="1:10" ht="24.75" thickBot="1">
      <c r="A141" s="192">
        <v>3721</v>
      </c>
      <c r="B141" s="165"/>
      <c r="C141" s="165" t="s">
        <v>100</v>
      </c>
      <c r="D141" s="166">
        <v>63000</v>
      </c>
      <c r="E141" s="166">
        <v>63000</v>
      </c>
      <c r="F141" s="166">
        <f>G141-E141</f>
        <v>0</v>
      </c>
      <c r="G141" s="145">
        <v>63000</v>
      </c>
      <c r="H141" s="309">
        <f t="shared" si="9"/>
        <v>100</v>
      </c>
      <c r="I141" s="2"/>
      <c r="J141" s="2"/>
    </row>
    <row r="142" spans="1:10" ht="24.75" thickBot="1">
      <c r="A142" s="192">
        <v>3722</v>
      </c>
      <c r="B142" s="165"/>
      <c r="C142" s="165" t="s">
        <v>101</v>
      </c>
      <c r="D142" s="166">
        <v>10000</v>
      </c>
      <c r="E142" s="166">
        <v>10000</v>
      </c>
      <c r="F142" s="166">
        <f>G142-E142</f>
        <v>8000</v>
      </c>
      <c r="G142" s="145">
        <v>18000</v>
      </c>
      <c r="H142" s="309">
        <f t="shared" si="9"/>
        <v>180</v>
      </c>
      <c r="I142" s="393" t="s">
        <v>225</v>
      </c>
      <c r="J142" s="2"/>
    </row>
    <row r="143" spans="1:10" ht="24.75" thickBot="1">
      <c r="A143" s="192">
        <v>3722</v>
      </c>
      <c r="B143" s="165"/>
      <c r="C143" s="165" t="s">
        <v>208</v>
      </c>
      <c r="D143" s="166">
        <v>0</v>
      </c>
      <c r="E143" s="166">
        <v>60000</v>
      </c>
      <c r="F143" s="166">
        <f>G143-E143</f>
        <v>7558</v>
      </c>
      <c r="G143" s="145">
        <v>67558</v>
      </c>
      <c r="H143" s="309">
        <f t="shared" si="9"/>
        <v>112.59666666666665</v>
      </c>
      <c r="I143" s="379"/>
      <c r="J143" s="2"/>
    </row>
    <row r="144" spans="1:10" ht="24.75" thickBot="1">
      <c r="A144" s="192">
        <v>3729</v>
      </c>
      <c r="B144" s="165">
        <v>372290</v>
      </c>
      <c r="C144" s="165" t="s">
        <v>191</v>
      </c>
      <c r="D144" s="166">
        <v>0</v>
      </c>
      <c r="E144" s="166">
        <v>20000</v>
      </c>
      <c r="F144" s="166">
        <f>G144-E144</f>
        <v>16000</v>
      </c>
      <c r="G144" s="145">
        <v>36000</v>
      </c>
      <c r="H144" s="309">
        <f t="shared" si="9"/>
        <v>180</v>
      </c>
      <c r="I144" s="224" t="s">
        <v>226</v>
      </c>
      <c r="J144" s="2"/>
    </row>
    <row r="145" spans="1:10" ht="24.75" thickBot="1">
      <c r="A145" s="192"/>
      <c r="B145" s="165">
        <v>372291</v>
      </c>
      <c r="C145" s="165" t="s">
        <v>189</v>
      </c>
      <c r="D145" s="166">
        <v>50000</v>
      </c>
      <c r="E145" s="166">
        <v>45000</v>
      </c>
      <c r="F145" s="166">
        <f>G145-E145</f>
        <v>400</v>
      </c>
      <c r="G145" s="145">
        <v>45400</v>
      </c>
      <c r="H145" s="309">
        <f t="shared" si="9"/>
        <v>100.8888888888889</v>
      </c>
      <c r="I145" s="224" t="s">
        <v>227</v>
      </c>
      <c r="J145" s="2"/>
    </row>
    <row r="146" spans="1:10" ht="13.5" thickBot="1">
      <c r="A146" s="28">
        <v>38</v>
      </c>
      <c r="B146" s="28"/>
      <c r="C146" s="27" t="s">
        <v>37</v>
      </c>
      <c r="D146" s="18">
        <f>D147+D163+D168</f>
        <v>320000</v>
      </c>
      <c r="E146" s="294">
        <f>E147+E163+E168</f>
        <v>320000</v>
      </c>
      <c r="F146" s="294">
        <f>F147+F163+F168</f>
        <v>51700</v>
      </c>
      <c r="G146" s="18">
        <f>G147+G163+G168</f>
        <v>371700</v>
      </c>
      <c r="H146" s="309">
        <f t="shared" si="9"/>
        <v>116.15625</v>
      </c>
      <c r="I146" s="2"/>
      <c r="J146" s="2"/>
    </row>
    <row r="147" spans="1:10" ht="13.5" thickBot="1">
      <c r="A147" s="28">
        <v>381</v>
      </c>
      <c r="B147" s="27"/>
      <c r="C147" s="27" t="s">
        <v>7</v>
      </c>
      <c r="D147" s="17">
        <f>SUM(D148,D162)</f>
        <v>245000</v>
      </c>
      <c r="E147" s="17">
        <f>SUM(E148,E162)</f>
        <v>245000</v>
      </c>
      <c r="F147" s="291">
        <f>SUM(F148,F162)</f>
        <v>51700</v>
      </c>
      <c r="G147" s="17">
        <f>SUM(G148,G162)</f>
        <v>296700</v>
      </c>
      <c r="H147" s="309">
        <f t="shared" si="9"/>
        <v>121.10204081632654</v>
      </c>
      <c r="I147" s="2"/>
      <c r="J147" s="2"/>
    </row>
    <row r="148" spans="1:10" ht="13.5" thickBot="1">
      <c r="A148" s="261">
        <v>3811</v>
      </c>
      <c r="B148" s="253"/>
      <c r="C148" s="253" t="s">
        <v>38</v>
      </c>
      <c r="D148" s="254">
        <f>SUM(D149:D161)</f>
        <v>244000</v>
      </c>
      <c r="E148" s="254">
        <f>SUM(E149:E161)</f>
        <v>244000</v>
      </c>
      <c r="F148" s="428">
        <f>SUM(F149:F161)</f>
        <v>51700</v>
      </c>
      <c r="G148" s="254">
        <f>SUM(G149:G161)</f>
        <v>295700</v>
      </c>
      <c r="H148" s="309">
        <f t="shared" si="9"/>
        <v>121.18852459016394</v>
      </c>
      <c r="I148" s="224"/>
      <c r="J148" s="2"/>
    </row>
    <row r="149" spans="1:10" ht="13.5" thickBot="1">
      <c r="A149" s="192"/>
      <c r="B149" s="172">
        <v>3811403</v>
      </c>
      <c r="C149" s="172" t="s">
        <v>147</v>
      </c>
      <c r="D149" s="173">
        <v>1000</v>
      </c>
      <c r="E149" s="166">
        <v>1000</v>
      </c>
      <c r="F149" s="166">
        <f>G149-E149</f>
        <v>-1000</v>
      </c>
      <c r="G149" s="173">
        <v>0</v>
      </c>
      <c r="H149" s="309">
        <f t="shared" si="9"/>
        <v>0</v>
      </c>
      <c r="I149" s="2"/>
      <c r="J149" s="2"/>
    </row>
    <row r="150" spans="1:10" ht="13.5" thickBot="1">
      <c r="A150" s="192"/>
      <c r="B150" s="172">
        <v>3811409</v>
      </c>
      <c r="C150" s="165" t="s">
        <v>71</v>
      </c>
      <c r="D150" s="173">
        <v>8000</v>
      </c>
      <c r="E150" s="166">
        <v>8000</v>
      </c>
      <c r="F150" s="166">
        <f aca="true" t="shared" si="10" ref="F150:F162">G150-E150</f>
        <v>0</v>
      </c>
      <c r="G150" s="173">
        <v>8000</v>
      </c>
      <c r="H150" s="309">
        <f t="shared" si="9"/>
        <v>100</v>
      </c>
      <c r="I150" s="2"/>
      <c r="J150" s="2"/>
    </row>
    <row r="151" spans="1:10" ht="13.5" thickBot="1">
      <c r="A151" s="192"/>
      <c r="B151" s="172">
        <v>3811410</v>
      </c>
      <c r="C151" s="165" t="s">
        <v>109</v>
      </c>
      <c r="D151" s="173">
        <v>10000</v>
      </c>
      <c r="E151" s="166">
        <v>10000</v>
      </c>
      <c r="F151" s="166">
        <f t="shared" si="10"/>
        <v>3000</v>
      </c>
      <c r="G151" s="173">
        <v>13000</v>
      </c>
      <c r="H151" s="309">
        <f t="shared" si="9"/>
        <v>130</v>
      </c>
      <c r="I151" s="2"/>
      <c r="J151" s="2"/>
    </row>
    <row r="152" spans="1:10" ht="13.5" thickBot="1">
      <c r="A152" s="192"/>
      <c r="B152" s="172">
        <v>3811501</v>
      </c>
      <c r="C152" s="165" t="s">
        <v>72</v>
      </c>
      <c r="D152" s="173">
        <v>50000</v>
      </c>
      <c r="E152" s="166">
        <v>50000</v>
      </c>
      <c r="F152" s="166">
        <f t="shared" si="10"/>
        <v>10000</v>
      </c>
      <c r="G152" s="173">
        <v>60000</v>
      </c>
      <c r="H152" s="309">
        <f t="shared" si="9"/>
        <v>120</v>
      </c>
      <c r="I152" s="2"/>
      <c r="J152" s="2"/>
    </row>
    <row r="153" spans="1:10" ht="13.5" thickBot="1">
      <c r="A153" s="192"/>
      <c r="B153" s="172">
        <v>3811502</v>
      </c>
      <c r="C153" s="165" t="s">
        <v>73</v>
      </c>
      <c r="D153" s="173">
        <v>9000</v>
      </c>
      <c r="E153" s="166">
        <v>9000</v>
      </c>
      <c r="F153" s="166">
        <f t="shared" si="10"/>
        <v>0</v>
      </c>
      <c r="G153" s="173">
        <v>9000</v>
      </c>
      <c r="H153" s="309">
        <f t="shared" si="9"/>
        <v>100</v>
      </c>
      <c r="I153" s="2"/>
      <c r="J153" s="2"/>
    </row>
    <row r="154" spans="1:10" ht="13.5" thickBot="1">
      <c r="A154" s="192"/>
      <c r="B154" s="172">
        <v>3811503</v>
      </c>
      <c r="C154" s="165" t="s">
        <v>74</v>
      </c>
      <c r="D154" s="173">
        <v>3000</v>
      </c>
      <c r="E154" s="166">
        <v>3000</v>
      </c>
      <c r="F154" s="166">
        <f t="shared" si="10"/>
        <v>0</v>
      </c>
      <c r="G154" s="173">
        <v>3000</v>
      </c>
      <c r="H154" s="309">
        <f t="shared" si="9"/>
        <v>100</v>
      </c>
      <c r="I154" s="2"/>
      <c r="J154" s="2"/>
    </row>
    <row r="155" spans="1:10" ht="13.5" thickBot="1">
      <c r="A155" s="192"/>
      <c r="B155" s="172">
        <v>3811505</v>
      </c>
      <c r="C155" s="165" t="s">
        <v>148</v>
      </c>
      <c r="D155" s="173">
        <v>15000</v>
      </c>
      <c r="E155" s="166">
        <v>15000</v>
      </c>
      <c r="F155" s="166">
        <f t="shared" si="10"/>
        <v>0</v>
      </c>
      <c r="G155" s="173">
        <v>15000</v>
      </c>
      <c r="H155" s="309">
        <f t="shared" si="9"/>
        <v>100</v>
      </c>
      <c r="I155" s="2"/>
      <c r="J155" s="2"/>
    </row>
    <row r="156" spans="1:10" ht="13.5" thickBot="1">
      <c r="A156" s="192"/>
      <c r="B156" s="172">
        <v>3811901</v>
      </c>
      <c r="C156" s="165" t="s">
        <v>75</v>
      </c>
      <c r="D156" s="173">
        <v>31000</v>
      </c>
      <c r="E156" s="166">
        <v>31000</v>
      </c>
      <c r="F156" s="166">
        <f t="shared" si="10"/>
        <v>30000</v>
      </c>
      <c r="G156" s="173">
        <v>61000</v>
      </c>
      <c r="H156" s="309">
        <f t="shared" si="9"/>
        <v>196.7741935483871</v>
      </c>
      <c r="I156" s="2"/>
      <c r="J156" s="2"/>
    </row>
    <row r="157" spans="1:10" ht="13.5" thickBot="1">
      <c r="A157" s="192"/>
      <c r="B157" s="172">
        <v>3811902</v>
      </c>
      <c r="C157" s="165" t="s">
        <v>76</v>
      </c>
      <c r="D157" s="173">
        <v>60000</v>
      </c>
      <c r="E157" s="166">
        <v>60000</v>
      </c>
      <c r="F157" s="166">
        <f t="shared" si="10"/>
        <v>0</v>
      </c>
      <c r="G157" s="173">
        <v>60000</v>
      </c>
      <c r="H157" s="309">
        <f t="shared" si="9"/>
        <v>100</v>
      </c>
      <c r="I157" s="2"/>
      <c r="J157" s="2"/>
    </row>
    <row r="158" spans="1:10" ht="13.5" thickBot="1">
      <c r="A158" s="192"/>
      <c r="B158" s="172">
        <v>3811904</v>
      </c>
      <c r="C158" s="165" t="s">
        <v>77</v>
      </c>
      <c r="D158" s="173">
        <v>10000</v>
      </c>
      <c r="E158" s="166">
        <v>10000</v>
      </c>
      <c r="F158" s="166">
        <f t="shared" si="10"/>
        <v>0</v>
      </c>
      <c r="G158" s="173">
        <v>10000</v>
      </c>
      <c r="H158" s="309">
        <f t="shared" si="9"/>
        <v>100</v>
      </c>
      <c r="I158" s="2"/>
      <c r="J158" s="2"/>
    </row>
    <row r="159" spans="1:10" ht="24.75" thickBot="1">
      <c r="A159" s="192"/>
      <c r="B159" s="172">
        <v>3811907</v>
      </c>
      <c r="C159" s="165" t="s">
        <v>149</v>
      </c>
      <c r="D159" s="173">
        <v>4000</v>
      </c>
      <c r="E159" s="166">
        <v>4000</v>
      </c>
      <c r="F159" s="166">
        <f t="shared" si="10"/>
        <v>2700</v>
      </c>
      <c r="G159" s="173">
        <v>6700</v>
      </c>
      <c r="H159" s="309">
        <f t="shared" si="9"/>
        <v>167.5</v>
      </c>
      <c r="I159" s="224" t="s">
        <v>230</v>
      </c>
      <c r="J159" s="224"/>
    </row>
    <row r="160" spans="1:10" s="40" customFormat="1" ht="12.75" customHeight="1" thickBot="1">
      <c r="A160" s="192"/>
      <c r="B160" s="172">
        <v>3811908</v>
      </c>
      <c r="C160" s="165" t="s">
        <v>80</v>
      </c>
      <c r="D160" s="173">
        <v>8000</v>
      </c>
      <c r="E160" s="166">
        <v>8000</v>
      </c>
      <c r="F160" s="166">
        <f t="shared" si="10"/>
        <v>2000</v>
      </c>
      <c r="G160" s="173">
        <v>10000</v>
      </c>
      <c r="H160" s="309">
        <f t="shared" si="9"/>
        <v>125</v>
      </c>
      <c r="I160" s="230" t="s">
        <v>229</v>
      </c>
      <c r="J160" s="230"/>
    </row>
    <row r="161" spans="1:10" s="40" customFormat="1" ht="12.75" customHeight="1" thickBot="1">
      <c r="A161" s="192"/>
      <c r="B161" s="172">
        <v>3811401</v>
      </c>
      <c r="C161" s="165" t="s">
        <v>178</v>
      </c>
      <c r="D161" s="173">
        <v>35000</v>
      </c>
      <c r="E161" s="166">
        <v>35000</v>
      </c>
      <c r="F161" s="166">
        <f t="shared" si="10"/>
        <v>5000</v>
      </c>
      <c r="G161" s="173">
        <v>40000</v>
      </c>
      <c r="H161" s="309">
        <f t="shared" si="9"/>
        <v>114.28571428571428</v>
      </c>
      <c r="I161" s="230" t="s">
        <v>228</v>
      </c>
      <c r="J161" s="230"/>
    </row>
    <row r="162" spans="1:10" s="40" customFormat="1" ht="12.75" customHeight="1" thickBot="1">
      <c r="A162" s="192"/>
      <c r="B162" s="172">
        <v>3812</v>
      </c>
      <c r="C162" s="165" t="s">
        <v>111</v>
      </c>
      <c r="D162" s="173">
        <v>1000</v>
      </c>
      <c r="E162" s="166">
        <v>1000</v>
      </c>
      <c r="F162" s="166">
        <f t="shared" si="10"/>
        <v>0</v>
      </c>
      <c r="G162" s="173">
        <v>1000</v>
      </c>
      <c r="H162" s="309">
        <f t="shared" si="9"/>
        <v>100</v>
      </c>
      <c r="I162" s="230"/>
      <c r="J162" s="230"/>
    </row>
    <row r="163" spans="1:10" s="40" customFormat="1" ht="12.75" customHeight="1" thickBot="1">
      <c r="A163" s="28">
        <v>382</v>
      </c>
      <c r="B163" s="27"/>
      <c r="C163" s="28" t="s">
        <v>8</v>
      </c>
      <c r="D163" s="18">
        <f>SUM(D164)</f>
        <v>55000</v>
      </c>
      <c r="E163" s="18">
        <f>SUM(E164)</f>
        <v>55000</v>
      </c>
      <c r="F163" s="294">
        <f>SUM(F164)</f>
        <v>0</v>
      </c>
      <c r="G163" s="18">
        <f>SUM(G164)</f>
        <v>55000</v>
      </c>
      <c r="H163" s="309">
        <f t="shared" si="9"/>
        <v>100</v>
      </c>
      <c r="I163" s="230"/>
      <c r="J163" s="230"/>
    </row>
    <row r="164" spans="1:10" ht="13.5" thickBot="1">
      <c r="A164" s="253">
        <v>3821</v>
      </c>
      <c r="B164" s="253"/>
      <c r="C164" s="262" t="s">
        <v>69</v>
      </c>
      <c r="D164" s="254">
        <f>SUM(D165:D167)</f>
        <v>55000</v>
      </c>
      <c r="E164" s="254">
        <f>SUM(E165:E167)</f>
        <v>55000</v>
      </c>
      <c r="F164" s="428">
        <f>G164-E164</f>
        <v>0</v>
      </c>
      <c r="G164" s="254">
        <f>SUM(G165:G167)</f>
        <v>55000</v>
      </c>
      <c r="H164" s="309">
        <f t="shared" si="9"/>
        <v>100</v>
      </c>
      <c r="I164" s="2"/>
      <c r="J164" s="2"/>
    </row>
    <row r="165" spans="1:10" ht="24.75" thickBot="1">
      <c r="A165" s="192"/>
      <c r="B165" s="165">
        <v>382121</v>
      </c>
      <c r="C165" s="165" t="s">
        <v>78</v>
      </c>
      <c r="D165" s="376">
        <v>30000</v>
      </c>
      <c r="E165" s="166">
        <v>30000</v>
      </c>
      <c r="F165" s="166">
        <f>G165-E165</f>
        <v>0</v>
      </c>
      <c r="G165" s="145">
        <v>30000</v>
      </c>
      <c r="H165" s="309">
        <f t="shared" si="9"/>
        <v>100</v>
      </c>
      <c r="I165" s="2"/>
      <c r="J165" s="2"/>
    </row>
    <row r="166" spans="1:10" ht="13.5" thickBot="1">
      <c r="A166" s="192"/>
      <c r="B166" s="165">
        <v>382122</v>
      </c>
      <c r="C166" s="165" t="s">
        <v>190</v>
      </c>
      <c r="D166" s="376">
        <v>20000</v>
      </c>
      <c r="E166" s="166">
        <v>20000</v>
      </c>
      <c r="F166" s="166">
        <f>G166-E166</f>
        <v>0</v>
      </c>
      <c r="G166" s="145">
        <v>20000</v>
      </c>
      <c r="H166" s="309">
        <f t="shared" si="9"/>
        <v>100</v>
      </c>
      <c r="I166" s="2"/>
      <c r="J166" s="2"/>
    </row>
    <row r="167" spans="1:10" s="20" customFormat="1" ht="13.5" thickBot="1">
      <c r="A167" s="192"/>
      <c r="B167" s="165">
        <v>3821900</v>
      </c>
      <c r="C167" s="165" t="s">
        <v>79</v>
      </c>
      <c r="D167" s="376">
        <v>5000</v>
      </c>
      <c r="E167" s="166">
        <v>5000</v>
      </c>
      <c r="F167" s="166">
        <f>G167-E167</f>
        <v>0</v>
      </c>
      <c r="G167" s="145">
        <v>5000</v>
      </c>
      <c r="H167" s="309">
        <f t="shared" si="9"/>
        <v>100</v>
      </c>
      <c r="I167" s="231"/>
      <c r="J167" s="231"/>
    </row>
    <row r="168" spans="1:10" ht="12.75" customHeight="1" thickBot="1">
      <c r="A168" s="28">
        <v>385</v>
      </c>
      <c r="B168" s="27"/>
      <c r="C168" s="28" t="s">
        <v>39</v>
      </c>
      <c r="D168" s="18">
        <f>SUM(D169)</f>
        <v>20000</v>
      </c>
      <c r="E168" s="18">
        <f>SUM(E169)</f>
        <v>20000</v>
      </c>
      <c r="F168" s="294">
        <f>SUM(F169)</f>
        <v>0</v>
      </c>
      <c r="G168" s="18">
        <f>SUM(G169)</f>
        <v>20000</v>
      </c>
      <c r="H168" s="309">
        <f t="shared" si="9"/>
        <v>100</v>
      </c>
      <c r="I168" s="2"/>
      <c r="J168" s="2"/>
    </row>
    <row r="169" spans="1:10" ht="24.75" thickBot="1">
      <c r="A169" s="165">
        <v>3851</v>
      </c>
      <c r="B169" s="165"/>
      <c r="C169" s="263" t="s">
        <v>40</v>
      </c>
      <c r="D169" s="161">
        <v>20000</v>
      </c>
      <c r="E169" s="166">
        <v>20000</v>
      </c>
      <c r="F169" s="166">
        <f>G169-E169</f>
        <v>0</v>
      </c>
      <c r="G169" s="145">
        <v>20000</v>
      </c>
      <c r="H169" s="309">
        <f t="shared" si="9"/>
        <v>100</v>
      </c>
      <c r="I169" s="2"/>
      <c r="J169" s="2"/>
    </row>
    <row r="170" spans="1:10" ht="15.75">
      <c r="A170" s="454" t="s">
        <v>62</v>
      </c>
      <c r="B170" s="455"/>
      <c r="C170" s="455"/>
      <c r="D170" s="456"/>
      <c r="E170" s="281"/>
      <c r="F170" s="430"/>
      <c r="G170" s="137"/>
      <c r="H170" s="137"/>
      <c r="I170" s="2"/>
      <c r="J170" s="2"/>
    </row>
    <row r="171" spans="1:10" ht="7.5" customHeight="1">
      <c r="A171" s="10"/>
      <c r="B171" s="10"/>
      <c r="C171" s="22"/>
      <c r="D171" s="10"/>
      <c r="E171" s="10"/>
      <c r="F171" s="12"/>
      <c r="G171" s="31"/>
      <c r="H171" s="45"/>
      <c r="I171" s="2"/>
      <c r="J171" s="2"/>
    </row>
    <row r="172" spans="1:10" s="40" customFormat="1" ht="36.75" customHeight="1">
      <c r="A172" s="13" t="s">
        <v>48</v>
      </c>
      <c r="B172" s="247" t="s">
        <v>83</v>
      </c>
      <c r="C172" s="307" t="s">
        <v>63</v>
      </c>
      <c r="D172" s="304" t="s">
        <v>184</v>
      </c>
      <c r="E172" s="300" t="s">
        <v>215</v>
      </c>
      <c r="F172" s="420" t="s">
        <v>216</v>
      </c>
      <c r="G172" s="240" t="s">
        <v>130</v>
      </c>
      <c r="H172" s="240" t="s">
        <v>141</v>
      </c>
      <c r="I172" s="230"/>
      <c r="J172" s="230"/>
    </row>
    <row r="173" spans="1:11" s="40" customFormat="1" ht="12.75" customHeight="1">
      <c r="A173" s="305"/>
      <c r="B173" s="241"/>
      <c r="C173" s="306"/>
      <c r="D173" s="298">
        <v>1</v>
      </c>
      <c r="E173" s="298">
        <v>2</v>
      </c>
      <c r="F173" s="421" t="s">
        <v>217</v>
      </c>
      <c r="G173" s="299">
        <v>4</v>
      </c>
      <c r="H173" s="299" t="s">
        <v>219</v>
      </c>
      <c r="I173" s="230"/>
      <c r="J173" s="230"/>
      <c r="K173" s="402"/>
    </row>
    <row r="174" spans="1:10" ht="24.75" thickBot="1">
      <c r="A174" s="75">
        <v>4</v>
      </c>
      <c r="B174" s="75"/>
      <c r="C174" s="76" t="s">
        <v>41</v>
      </c>
      <c r="D174" s="293">
        <f>D175+D178+D205</f>
        <v>4634000</v>
      </c>
      <c r="E174" s="293">
        <f>E175+E178+E205</f>
        <v>3843780</v>
      </c>
      <c r="F174" s="293">
        <f>F175+F178+F205</f>
        <v>-350910</v>
      </c>
      <c r="G174" s="293">
        <f>G175+G178+G205</f>
        <v>3492870</v>
      </c>
      <c r="H174" s="309">
        <f>G174/E174*100</f>
        <v>90.8707053993725</v>
      </c>
      <c r="I174" s="2"/>
      <c r="J174" s="2"/>
    </row>
    <row r="175" spans="1:10" ht="24.75" thickBot="1">
      <c r="A175" s="77">
        <v>41</v>
      </c>
      <c r="B175" s="78"/>
      <c r="C175" s="79" t="s">
        <v>42</v>
      </c>
      <c r="D175" s="80">
        <f>SUM(D176:D177)</f>
        <v>100000</v>
      </c>
      <c r="E175" s="435">
        <f>SUM(E176:E177)</f>
        <v>100000</v>
      </c>
      <c r="F175" s="437">
        <f>SUM(F176:F177)</f>
        <v>-5326</v>
      </c>
      <c r="G175" s="436">
        <f>SUM(G176:G177)</f>
        <v>94674</v>
      </c>
      <c r="H175" s="309">
        <f aca="true" t="shared" si="11" ref="H175:H206">G175/E175*100</f>
        <v>94.674</v>
      </c>
      <c r="I175" s="2"/>
      <c r="J175" s="2"/>
    </row>
    <row r="176" spans="1:12" ht="24.75" thickBot="1">
      <c r="A176" s="175">
        <v>411</v>
      </c>
      <c r="B176" s="265">
        <v>4111</v>
      </c>
      <c r="C176" s="265" t="s">
        <v>192</v>
      </c>
      <c r="D176" s="377">
        <v>10000</v>
      </c>
      <c r="E176" s="348">
        <v>10000</v>
      </c>
      <c r="F176" s="348">
        <f>G176-E176</f>
        <v>7674</v>
      </c>
      <c r="G176" s="145">
        <v>17674</v>
      </c>
      <c r="H176" s="309">
        <f t="shared" si="11"/>
        <v>176.74</v>
      </c>
      <c r="I176" s="224" t="s">
        <v>233</v>
      </c>
      <c r="J176" s="2"/>
      <c r="K176" s="2"/>
      <c r="L176" s="2"/>
    </row>
    <row r="177" spans="1:12" ht="24.75" thickBot="1">
      <c r="A177" s="175">
        <v>412</v>
      </c>
      <c r="B177" s="265">
        <v>41241</v>
      </c>
      <c r="C177" s="270" t="s">
        <v>151</v>
      </c>
      <c r="D177" s="180">
        <v>90000</v>
      </c>
      <c r="E177" s="348">
        <v>90000</v>
      </c>
      <c r="F177" s="348">
        <f>G177-E177</f>
        <v>-13000</v>
      </c>
      <c r="G177" s="145">
        <v>77000</v>
      </c>
      <c r="H177" s="309">
        <f t="shared" si="11"/>
        <v>85.55555555555556</v>
      </c>
      <c r="I177" s="2" t="s">
        <v>239</v>
      </c>
      <c r="J177" s="379"/>
      <c r="K177" s="2"/>
      <c r="L177" s="2"/>
    </row>
    <row r="178" spans="1:12" ht="24.75" thickBot="1">
      <c r="A178" s="276">
        <v>42</v>
      </c>
      <c r="B178" s="28"/>
      <c r="C178" s="403" t="s">
        <v>43</v>
      </c>
      <c r="D178" s="392">
        <f>D179+D197+D201+D202</f>
        <v>4334000</v>
      </c>
      <c r="E178" s="407">
        <f>E179+E197+E201+E202</f>
        <v>3543780</v>
      </c>
      <c r="F178" s="30">
        <f>F179+F197+F201+F202</f>
        <v>-245584</v>
      </c>
      <c r="G178" s="392">
        <f>G179+G197+G201+G202</f>
        <v>3298196</v>
      </c>
      <c r="H178" s="309">
        <f t="shared" si="11"/>
        <v>93.06999870195102</v>
      </c>
      <c r="I178" s="379"/>
      <c r="J178" s="2"/>
      <c r="K178" s="2"/>
      <c r="L178" s="2"/>
    </row>
    <row r="179" spans="1:12" ht="13.5" thickBot="1">
      <c r="A179" s="196">
        <v>421</v>
      </c>
      <c r="B179" s="74"/>
      <c r="C179" s="74" t="s">
        <v>44</v>
      </c>
      <c r="D179" s="70">
        <f>SUM(D180:D182)</f>
        <v>4055000</v>
      </c>
      <c r="E179" s="70">
        <f>SUM(E180:E182)</f>
        <v>3324780</v>
      </c>
      <c r="F179" s="431">
        <f>SUM(F180:F182)</f>
        <v>-145084</v>
      </c>
      <c r="G179" s="70">
        <f>SUM(G180:G182)</f>
        <v>3179696</v>
      </c>
      <c r="H179" s="309">
        <f t="shared" si="11"/>
        <v>95.63628270141183</v>
      </c>
      <c r="I179" s="379"/>
      <c r="J179" s="2"/>
      <c r="K179" s="2"/>
      <c r="L179" s="2"/>
    </row>
    <row r="180" spans="1:12" ht="13.5" thickBot="1">
      <c r="A180" s="264">
        <v>4212</v>
      </c>
      <c r="B180" s="265">
        <v>4212601</v>
      </c>
      <c r="C180" s="265" t="s">
        <v>150</v>
      </c>
      <c r="D180" s="378">
        <v>2000000</v>
      </c>
      <c r="E180" s="166">
        <v>100000</v>
      </c>
      <c r="F180" s="166">
        <f>G180-E180</f>
        <v>-100000</v>
      </c>
      <c r="G180" s="145">
        <v>0</v>
      </c>
      <c r="H180" s="309">
        <f t="shared" si="11"/>
        <v>0</v>
      </c>
      <c r="I180" s="379"/>
      <c r="J180" s="2"/>
      <c r="K180" s="2"/>
      <c r="L180" s="2"/>
    </row>
    <row r="181" spans="1:12" ht="13.5" thickBot="1">
      <c r="A181" s="264">
        <v>4213</v>
      </c>
      <c r="B181" s="265"/>
      <c r="C181" s="265" t="s">
        <v>234</v>
      </c>
      <c r="D181" s="378">
        <v>0</v>
      </c>
      <c r="E181" s="166">
        <v>0</v>
      </c>
      <c r="F181" s="166">
        <f>G181-E181</f>
        <v>5000</v>
      </c>
      <c r="G181" s="145">
        <v>5000</v>
      </c>
      <c r="H181" s="309" t="e">
        <f t="shared" si="11"/>
        <v>#DIV/0!</v>
      </c>
      <c r="I181" s="379"/>
      <c r="J181" s="2"/>
      <c r="K181" s="2"/>
      <c r="L181" s="2"/>
    </row>
    <row r="182" spans="1:12" ht="13.5" thickBot="1">
      <c r="A182" s="198">
        <v>4214</v>
      </c>
      <c r="B182" s="29"/>
      <c r="C182" s="29" t="s">
        <v>45</v>
      </c>
      <c r="D182" s="16">
        <f>SUM(D183:D194)</f>
        <v>2055000</v>
      </c>
      <c r="E182" s="16">
        <f>SUM(E183:E196)</f>
        <v>3224780</v>
      </c>
      <c r="F182" s="432">
        <f>SUM(F183:F196)</f>
        <v>-50084</v>
      </c>
      <c r="G182" s="16">
        <f>SUM(G183:G196)</f>
        <v>3174696</v>
      </c>
      <c r="H182" s="309">
        <f t="shared" si="11"/>
        <v>98.44690180415408</v>
      </c>
      <c r="I182" s="379"/>
      <c r="J182" s="2"/>
      <c r="K182" s="2"/>
      <c r="L182" s="2"/>
    </row>
    <row r="183" spans="1:16" ht="13.5" thickBot="1">
      <c r="A183" s="199"/>
      <c r="B183" s="165"/>
      <c r="C183" s="165" t="s">
        <v>160</v>
      </c>
      <c r="D183" s="180">
        <v>350000</v>
      </c>
      <c r="E183" s="348">
        <v>469580</v>
      </c>
      <c r="F183" s="348">
        <f>G183-E183</f>
        <v>10420</v>
      </c>
      <c r="G183" s="145">
        <v>480000</v>
      </c>
      <c r="H183" s="309">
        <f t="shared" si="11"/>
        <v>102.21900421653392</v>
      </c>
      <c r="I183" s="393" t="s">
        <v>235</v>
      </c>
      <c r="J183" s="2"/>
      <c r="K183" s="26"/>
      <c r="L183" s="26"/>
      <c r="M183" s="9"/>
      <c r="N183" s="9"/>
      <c r="O183" s="9"/>
      <c r="P183" s="9"/>
    </row>
    <row r="184" spans="1:16" ht="13.5" thickBot="1">
      <c r="A184" s="199"/>
      <c r="B184" s="165"/>
      <c r="C184" s="165" t="s">
        <v>193</v>
      </c>
      <c r="D184" s="180">
        <v>300000</v>
      </c>
      <c r="E184" s="348">
        <v>150000</v>
      </c>
      <c r="F184" s="348">
        <f aca="true" t="shared" si="12" ref="F184:F196">G184-E184</f>
        <v>-150000</v>
      </c>
      <c r="G184" s="145">
        <v>0</v>
      </c>
      <c r="H184" s="309">
        <f t="shared" si="11"/>
        <v>0</v>
      </c>
      <c r="I184" s="224"/>
      <c r="J184" s="2"/>
      <c r="K184" s="404"/>
      <c r="L184" s="26"/>
      <c r="M184" s="9"/>
      <c r="N184" s="9"/>
      <c r="O184" s="9"/>
      <c r="P184" s="9"/>
    </row>
    <row r="185" spans="1:16" ht="13.5" thickBot="1">
      <c r="A185" s="199"/>
      <c r="B185" s="165"/>
      <c r="C185" s="165" t="s">
        <v>179</v>
      </c>
      <c r="D185" s="180">
        <v>5000</v>
      </c>
      <c r="E185" s="348">
        <v>5000</v>
      </c>
      <c r="F185" s="348">
        <f t="shared" si="12"/>
        <v>11450</v>
      </c>
      <c r="G185" s="145">
        <v>16450</v>
      </c>
      <c r="H185" s="309">
        <f t="shared" si="11"/>
        <v>329</v>
      </c>
      <c r="I185" s="224" t="s">
        <v>236</v>
      </c>
      <c r="J185" s="2"/>
      <c r="K185" s="404"/>
      <c r="L185" s="26"/>
      <c r="M185" s="9"/>
      <c r="N185" s="9"/>
      <c r="O185" s="9"/>
      <c r="P185" s="9"/>
    </row>
    <row r="186" spans="1:16" s="1" customFormat="1" ht="13.5" customHeight="1" thickBot="1">
      <c r="A186" s="197"/>
      <c r="B186" s="165"/>
      <c r="C186" s="165" t="s">
        <v>110</v>
      </c>
      <c r="D186" s="180">
        <v>700000</v>
      </c>
      <c r="E186" s="180">
        <v>870000</v>
      </c>
      <c r="F186" s="348">
        <f t="shared" si="12"/>
        <v>0</v>
      </c>
      <c r="G186" s="145">
        <v>870000</v>
      </c>
      <c r="H186" s="309">
        <f t="shared" si="11"/>
        <v>100</v>
      </c>
      <c r="I186" s="393"/>
      <c r="J186" s="225"/>
      <c r="K186" s="404"/>
      <c r="L186" s="405"/>
      <c r="M186" s="406"/>
      <c r="N186" s="406"/>
      <c r="O186" s="406"/>
      <c r="P186" s="406"/>
    </row>
    <row r="187" spans="1:16" s="1" customFormat="1" ht="13.5" customHeight="1" thickBot="1">
      <c r="A187" s="197"/>
      <c r="B187" s="165"/>
      <c r="C187" s="165" t="s">
        <v>207</v>
      </c>
      <c r="D187" s="180">
        <v>0</v>
      </c>
      <c r="E187" s="180">
        <f>G187-D187</f>
        <v>25600</v>
      </c>
      <c r="F187" s="348">
        <f t="shared" si="12"/>
        <v>0</v>
      </c>
      <c r="G187" s="145">
        <v>25600</v>
      </c>
      <c r="H187" s="309">
        <f t="shared" si="11"/>
        <v>100</v>
      </c>
      <c r="I187" s="224"/>
      <c r="J187" s="225"/>
      <c r="K187" s="404"/>
      <c r="L187" s="405"/>
      <c r="M187" s="406"/>
      <c r="N187" s="406"/>
      <c r="O187" s="406"/>
      <c r="P187" s="406"/>
    </row>
    <row r="188" spans="1:16" ht="13.5" thickBot="1">
      <c r="A188" s="197"/>
      <c r="B188" s="165"/>
      <c r="C188" s="165" t="s">
        <v>153</v>
      </c>
      <c r="D188" s="180">
        <v>0</v>
      </c>
      <c r="E188" s="180">
        <f>G188-D188</f>
        <v>360000</v>
      </c>
      <c r="F188" s="348">
        <f t="shared" si="12"/>
        <v>0</v>
      </c>
      <c r="G188" s="145">
        <v>360000</v>
      </c>
      <c r="H188" s="309">
        <f t="shared" si="11"/>
        <v>100</v>
      </c>
      <c r="I188" s="224"/>
      <c r="J188" s="2"/>
      <c r="K188" s="404"/>
      <c r="L188" s="26"/>
      <c r="M188" s="9"/>
      <c r="N188" s="9"/>
      <c r="O188" s="9"/>
      <c r="P188" s="9"/>
    </row>
    <row r="189" spans="1:16" ht="24.75" thickBot="1">
      <c r="A189" s="197"/>
      <c r="B189" s="165"/>
      <c r="C189" s="165" t="s">
        <v>194</v>
      </c>
      <c r="D189" s="180">
        <v>100000</v>
      </c>
      <c r="E189" s="180">
        <v>100000</v>
      </c>
      <c r="F189" s="348">
        <f t="shared" si="12"/>
        <v>120000</v>
      </c>
      <c r="G189" s="145">
        <v>220000</v>
      </c>
      <c r="H189" s="309">
        <f>G189/E189*100</f>
        <v>220.00000000000003</v>
      </c>
      <c r="I189" s="224"/>
      <c r="J189" s="2"/>
      <c r="K189" s="404"/>
      <c r="L189" s="26"/>
      <c r="M189" s="9"/>
      <c r="N189" s="9"/>
      <c r="O189" s="9"/>
      <c r="P189" s="9"/>
    </row>
    <row r="190" spans="1:16" ht="13.5" thickBot="1">
      <c r="A190" s="197"/>
      <c r="B190" s="165"/>
      <c r="C190" s="165" t="s">
        <v>238</v>
      </c>
      <c r="D190" s="180">
        <v>0</v>
      </c>
      <c r="E190" s="180">
        <v>0</v>
      </c>
      <c r="F190" s="348">
        <f t="shared" si="12"/>
        <v>5000</v>
      </c>
      <c r="G190" s="145">
        <v>5000</v>
      </c>
      <c r="H190" s="309" t="e">
        <f>G190/E190*100</f>
        <v>#DIV/0!</v>
      </c>
      <c r="I190" s="224" t="s">
        <v>236</v>
      </c>
      <c r="J190" s="2"/>
      <c r="K190" s="404"/>
      <c r="L190" s="26"/>
      <c r="M190" s="9"/>
      <c r="N190" s="9"/>
      <c r="O190" s="9"/>
      <c r="P190" s="9"/>
    </row>
    <row r="191" spans="1:16" ht="13.5" thickBot="1">
      <c r="A191" s="197"/>
      <c r="B191" s="165"/>
      <c r="C191" s="165" t="s">
        <v>195</v>
      </c>
      <c r="D191" s="180">
        <v>300000</v>
      </c>
      <c r="E191" s="180">
        <v>300000</v>
      </c>
      <c r="F191" s="348">
        <f t="shared" si="12"/>
        <v>-20000</v>
      </c>
      <c r="G191" s="145">
        <v>280000</v>
      </c>
      <c r="H191" s="309">
        <f t="shared" si="11"/>
        <v>93.33333333333333</v>
      </c>
      <c r="I191" s="224"/>
      <c r="J191" s="2"/>
      <c r="K191" s="404"/>
      <c r="L191" s="26"/>
      <c r="M191" s="9"/>
      <c r="N191" s="9"/>
      <c r="O191" s="404"/>
      <c r="P191" s="9"/>
    </row>
    <row r="192" spans="1:16" ht="13.5" thickBot="1">
      <c r="A192" s="197"/>
      <c r="B192" s="165"/>
      <c r="C192" s="165" t="s">
        <v>241</v>
      </c>
      <c r="D192" s="180">
        <v>0</v>
      </c>
      <c r="E192" s="180">
        <v>0</v>
      </c>
      <c r="F192" s="348">
        <f t="shared" si="12"/>
        <v>3750</v>
      </c>
      <c r="G192" s="145">
        <v>3750</v>
      </c>
      <c r="H192" s="309" t="e">
        <f t="shared" si="11"/>
        <v>#DIV/0!</v>
      </c>
      <c r="I192" s="224"/>
      <c r="J192" s="2"/>
      <c r="K192" s="404"/>
      <c r="L192" s="26"/>
      <c r="M192" s="9"/>
      <c r="N192" s="9"/>
      <c r="O192" s="404"/>
      <c r="P192" s="9"/>
    </row>
    <row r="193" spans="1:16" ht="13.5" thickBot="1">
      <c r="A193" s="197"/>
      <c r="B193" s="165"/>
      <c r="C193" s="165" t="s">
        <v>161</v>
      </c>
      <c r="D193" s="180">
        <v>300000</v>
      </c>
      <c r="E193" s="180">
        <v>560000</v>
      </c>
      <c r="F193" s="348">
        <f t="shared" si="12"/>
        <v>0</v>
      </c>
      <c r="G193" s="145">
        <v>560000</v>
      </c>
      <c r="H193" s="309">
        <f t="shared" si="11"/>
        <v>100</v>
      </c>
      <c r="I193" s="398"/>
      <c r="J193" s="2"/>
      <c r="K193" s="404"/>
      <c r="L193" s="26"/>
      <c r="M193" s="9"/>
      <c r="N193" s="9"/>
      <c r="O193" s="404"/>
      <c r="P193" s="9"/>
    </row>
    <row r="194" spans="1:16" ht="13.5" thickBot="1">
      <c r="A194" s="197"/>
      <c r="B194" s="165"/>
      <c r="C194" s="165" t="s">
        <v>183</v>
      </c>
      <c r="D194" s="180">
        <v>0</v>
      </c>
      <c r="E194" s="180">
        <v>4600</v>
      </c>
      <c r="F194" s="348">
        <f t="shared" si="12"/>
        <v>1900</v>
      </c>
      <c r="G194" s="145">
        <v>6500</v>
      </c>
      <c r="H194" s="309">
        <f t="shared" si="11"/>
        <v>141.30434782608697</v>
      </c>
      <c r="I194" s="224"/>
      <c r="J194" s="2"/>
      <c r="K194" s="404"/>
      <c r="L194" s="26"/>
      <c r="M194" s="9"/>
      <c r="N194" s="9"/>
      <c r="O194" s="404"/>
      <c r="P194" s="9"/>
    </row>
    <row r="195" spans="1:16" ht="13.5" thickBot="1">
      <c r="A195" s="197"/>
      <c r="B195" s="165"/>
      <c r="C195" s="165" t="s">
        <v>200</v>
      </c>
      <c r="D195" s="180">
        <v>0</v>
      </c>
      <c r="E195" s="180">
        <v>230000</v>
      </c>
      <c r="F195" s="434">
        <f t="shared" si="12"/>
        <v>0</v>
      </c>
      <c r="G195" s="145">
        <v>230000</v>
      </c>
      <c r="H195" s="309">
        <f t="shared" si="11"/>
        <v>100</v>
      </c>
      <c r="I195" s="393"/>
      <c r="J195" s="2"/>
      <c r="K195" s="404"/>
      <c r="L195" s="26"/>
      <c r="M195" s="9"/>
      <c r="N195" s="9"/>
      <c r="O195" s="404"/>
      <c r="P195" s="9"/>
    </row>
    <row r="196" spans="1:16" ht="13.5" thickBot="1">
      <c r="A196" s="197"/>
      <c r="B196" s="165"/>
      <c r="C196" s="165" t="s">
        <v>201</v>
      </c>
      <c r="D196" s="180">
        <v>0</v>
      </c>
      <c r="E196" s="180">
        <v>150000</v>
      </c>
      <c r="F196" s="348">
        <f t="shared" si="12"/>
        <v>-32604</v>
      </c>
      <c r="G196" s="145">
        <v>117396</v>
      </c>
      <c r="H196" s="309">
        <f t="shared" si="11"/>
        <v>78.264</v>
      </c>
      <c r="I196" s="224" t="s">
        <v>237</v>
      </c>
      <c r="J196" s="2"/>
      <c r="K196" s="404"/>
      <c r="L196" s="26"/>
      <c r="M196" s="9"/>
      <c r="N196" s="9"/>
      <c r="O196" s="404"/>
      <c r="P196" s="9"/>
    </row>
    <row r="197" spans="1:16" ht="13.5" thickBot="1">
      <c r="A197" s="355">
        <v>422</v>
      </c>
      <c r="B197" s="356"/>
      <c r="C197" s="356" t="s">
        <v>46</v>
      </c>
      <c r="D197" s="357">
        <f>SUM(D198:D200)</f>
        <v>206000</v>
      </c>
      <c r="E197" s="357">
        <f>SUM(E198:E200)</f>
        <v>179000</v>
      </c>
      <c r="F197" s="384">
        <f>SUM(F198:F200)</f>
        <v>-100500</v>
      </c>
      <c r="G197" s="357">
        <f>SUM(G198:G200)</f>
        <v>78500</v>
      </c>
      <c r="H197" s="309">
        <f t="shared" si="11"/>
        <v>43.85474860335196</v>
      </c>
      <c r="I197" s="2"/>
      <c r="J197" s="224"/>
      <c r="K197" s="404"/>
      <c r="L197" s="26"/>
      <c r="M197" s="9"/>
      <c r="N197" s="9"/>
      <c r="O197" s="404"/>
      <c r="P197" s="9"/>
    </row>
    <row r="198" spans="1:16" ht="13.5" thickBot="1">
      <c r="A198" s="199"/>
      <c r="B198" s="176"/>
      <c r="C198" s="270" t="s">
        <v>154</v>
      </c>
      <c r="D198" s="349">
        <v>150000</v>
      </c>
      <c r="E198" s="271">
        <v>150000</v>
      </c>
      <c r="F198" s="271">
        <f aca="true" t="shared" si="13" ref="F198:F204">G198-E198</f>
        <v>-96000</v>
      </c>
      <c r="G198" s="145">
        <v>54000</v>
      </c>
      <c r="H198" s="309">
        <f t="shared" si="11"/>
        <v>36</v>
      </c>
      <c r="I198" s="393"/>
      <c r="J198" s="393"/>
      <c r="K198" s="317"/>
      <c r="L198" s="26"/>
      <c r="M198" s="9"/>
      <c r="N198" s="9"/>
      <c r="O198" s="404"/>
      <c r="P198" s="9"/>
    </row>
    <row r="199" spans="1:16" ht="13.5" thickBot="1">
      <c r="A199" s="199"/>
      <c r="B199" s="176"/>
      <c r="C199" s="270" t="s">
        <v>180</v>
      </c>
      <c r="D199" s="349">
        <v>9000</v>
      </c>
      <c r="E199" s="271">
        <v>9000</v>
      </c>
      <c r="F199" s="271">
        <f t="shared" si="13"/>
        <v>0</v>
      </c>
      <c r="G199" s="145">
        <v>9000</v>
      </c>
      <c r="H199" s="309">
        <f t="shared" si="11"/>
        <v>100</v>
      </c>
      <c r="I199" s="2"/>
      <c r="J199" s="224"/>
      <c r="K199" s="26"/>
      <c r="L199" s="26"/>
      <c r="M199" s="9"/>
      <c r="N199" s="9"/>
      <c r="O199" s="404"/>
      <c r="P199" s="9"/>
    </row>
    <row r="200" spans="1:16" ht="13.5" thickBot="1">
      <c r="A200" s="199"/>
      <c r="B200" s="176"/>
      <c r="C200" s="270" t="s">
        <v>155</v>
      </c>
      <c r="D200" s="349">
        <v>47000</v>
      </c>
      <c r="E200" s="271">
        <v>20000</v>
      </c>
      <c r="F200" s="271">
        <f t="shared" si="13"/>
        <v>-4500</v>
      </c>
      <c r="G200" s="145">
        <v>15500</v>
      </c>
      <c r="H200" s="309">
        <f t="shared" si="11"/>
        <v>77.5</v>
      </c>
      <c r="I200" s="2"/>
      <c r="J200" s="224"/>
      <c r="K200" s="26"/>
      <c r="L200" s="26"/>
      <c r="M200" s="9"/>
      <c r="N200" s="9"/>
      <c r="O200" s="404"/>
      <c r="P200" s="9"/>
    </row>
    <row r="201" spans="1:16" ht="24.75" thickBot="1">
      <c r="A201" s="355">
        <v>424</v>
      </c>
      <c r="B201" s="356"/>
      <c r="C201" s="389" t="s">
        <v>57</v>
      </c>
      <c r="D201" s="390">
        <v>45000</v>
      </c>
      <c r="E201" s="391">
        <v>25000</v>
      </c>
      <c r="F201" s="391">
        <f t="shared" si="13"/>
        <v>0</v>
      </c>
      <c r="G201" s="384">
        <v>25000</v>
      </c>
      <c r="H201" s="309">
        <f t="shared" si="11"/>
        <v>100</v>
      </c>
      <c r="I201" s="2"/>
      <c r="J201" s="2"/>
      <c r="K201" s="26"/>
      <c r="L201" s="26"/>
      <c r="M201" s="9"/>
      <c r="N201" s="9"/>
      <c r="O201" s="404"/>
      <c r="P201" s="9"/>
    </row>
    <row r="202" spans="1:16" ht="24.75" thickBot="1">
      <c r="A202" s="355">
        <v>426</v>
      </c>
      <c r="B202" s="356"/>
      <c r="C202" s="389" t="s">
        <v>197</v>
      </c>
      <c r="D202" s="390">
        <f>D203+D204</f>
        <v>28000</v>
      </c>
      <c r="E202" s="401">
        <f>E203+E204</f>
        <v>15000</v>
      </c>
      <c r="F202" s="391">
        <f t="shared" si="13"/>
        <v>0</v>
      </c>
      <c r="G202" s="390">
        <f>G203+G204</f>
        <v>15000</v>
      </c>
      <c r="H202" s="309">
        <f t="shared" si="11"/>
        <v>100</v>
      </c>
      <c r="I202" s="2"/>
      <c r="J202" s="2"/>
      <c r="K202" s="26"/>
      <c r="L202" s="26"/>
      <c r="M202" s="9"/>
      <c r="N202" s="9"/>
      <c r="O202" s="404"/>
      <c r="P202" s="9"/>
    </row>
    <row r="203" spans="1:16" ht="13.5" thickBot="1">
      <c r="A203" s="199"/>
      <c r="B203" s="176"/>
      <c r="C203" s="178" t="s">
        <v>243</v>
      </c>
      <c r="D203" s="394">
        <v>10000</v>
      </c>
      <c r="E203" s="271">
        <v>15000</v>
      </c>
      <c r="F203" s="271">
        <f t="shared" si="13"/>
        <v>0</v>
      </c>
      <c r="G203" s="145">
        <v>15000</v>
      </c>
      <c r="H203" s="309">
        <f t="shared" si="11"/>
        <v>100</v>
      </c>
      <c r="I203" s="2"/>
      <c r="J203" s="2"/>
      <c r="K203" s="26"/>
      <c r="L203" s="26"/>
      <c r="M203" s="9"/>
      <c r="N203" s="9"/>
      <c r="O203" s="404"/>
      <c r="P203" s="9"/>
    </row>
    <row r="204" spans="1:16" ht="24.75" thickBot="1">
      <c r="A204" s="199"/>
      <c r="B204" s="176"/>
      <c r="C204" s="178" t="s">
        <v>181</v>
      </c>
      <c r="D204" s="394">
        <v>18000</v>
      </c>
      <c r="E204" s="271">
        <v>0</v>
      </c>
      <c r="F204" s="271">
        <f t="shared" si="13"/>
        <v>0</v>
      </c>
      <c r="G204" s="145">
        <v>0</v>
      </c>
      <c r="H204" s="309" t="e">
        <f t="shared" si="11"/>
        <v>#DIV/0!</v>
      </c>
      <c r="I204" s="2"/>
      <c r="J204" s="2"/>
      <c r="K204" s="26"/>
      <c r="L204" s="26"/>
      <c r="M204" s="9"/>
      <c r="N204" s="9"/>
      <c r="O204" s="315"/>
      <c r="P204" s="9"/>
    </row>
    <row r="205" spans="1:16" ht="26.25" thickBot="1">
      <c r="A205" s="276">
        <v>45</v>
      </c>
      <c r="B205" s="28"/>
      <c r="C205" s="239" t="s">
        <v>90</v>
      </c>
      <c r="D205" s="18">
        <f>SUM(D206)</f>
        <v>200000</v>
      </c>
      <c r="E205" s="18">
        <f>SUM(E206)</f>
        <v>200000</v>
      </c>
      <c r="F205" s="294">
        <f>SUM(F206)</f>
        <v>-100000</v>
      </c>
      <c r="G205" s="18">
        <f>SUM(G206)</f>
        <v>100000</v>
      </c>
      <c r="H205" s="309">
        <f t="shared" si="11"/>
        <v>50</v>
      </c>
      <c r="I205" s="2"/>
      <c r="J205" s="2"/>
      <c r="K205" s="26"/>
      <c r="L205" s="9"/>
      <c r="M205" s="9"/>
      <c r="N205" s="9"/>
      <c r="O205" s="9"/>
      <c r="P205" s="9"/>
    </row>
    <row r="206" spans="1:11" ht="24.75" thickBot="1">
      <c r="A206" s="175">
        <v>451</v>
      </c>
      <c r="B206" s="174"/>
      <c r="C206" s="179" t="s">
        <v>199</v>
      </c>
      <c r="D206" s="395">
        <v>200000</v>
      </c>
      <c r="E206" s="396">
        <v>200000</v>
      </c>
      <c r="F206" s="396">
        <f>G206-E206</f>
        <v>-100000</v>
      </c>
      <c r="G206" s="397">
        <v>100000</v>
      </c>
      <c r="H206" s="309">
        <f t="shared" si="11"/>
        <v>50</v>
      </c>
      <c r="I206" s="2"/>
      <c r="J206" s="2"/>
      <c r="K206" s="2"/>
    </row>
    <row r="207" spans="1:10" ht="15.75">
      <c r="A207" s="457" t="s">
        <v>59</v>
      </c>
      <c r="B207" s="458"/>
      <c r="C207" s="458"/>
      <c r="D207" s="459"/>
      <c r="E207" s="282"/>
      <c r="F207" s="433"/>
      <c r="G207" s="31"/>
      <c r="H207" s="45"/>
      <c r="I207" s="2"/>
      <c r="J207" s="2"/>
    </row>
    <row r="208" spans="1:10" ht="5.25" customHeight="1">
      <c r="A208" s="10"/>
      <c r="B208" s="10"/>
      <c r="C208" s="22"/>
      <c r="D208" s="10"/>
      <c r="E208" s="10"/>
      <c r="F208" s="12"/>
      <c r="G208" s="31"/>
      <c r="H208" s="45"/>
      <c r="I208" s="2"/>
      <c r="J208" s="2"/>
    </row>
    <row r="209" spans="1:10" ht="38.25">
      <c r="A209" s="13" t="s">
        <v>48</v>
      </c>
      <c r="B209" s="13"/>
      <c r="C209" s="307" t="s">
        <v>66</v>
      </c>
      <c r="D209" s="304" t="s">
        <v>184</v>
      </c>
      <c r="E209" s="300" t="s">
        <v>215</v>
      </c>
      <c r="F209" s="420" t="s">
        <v>216</v>
      </c>
      <c r="G209" s="240" t="s">
        <v>130</v>
      </c>
      <c r="H209" s="240" t="s">
        <v>141</v>
      </c>
      <c r="I209" s="2"/>
      <c r="J209" s="2"/>
    </row>
    <row r="210" spans="1:10" ht="12.75">
      <c r="A210" s="13"/>
      <c r="B210" s="13"/>
      <c r="C210" s="306"/>
      <c r="D210" s="298">
        <v>1</v>
      </c>
      <c r="E210" s="298">
        <v>2</v>
      </c>
      <c r="F210" s="299" t="s">
        <v>217</v>
      </c>
      <c r="G210" s="299">
        <v>4</v>
      </c>
      <c r="H210" s="299" t="s">
        <v>219</v>
      </c>
      <c r="I210" s="2"/>
      <c r="J210" s="2"/>
    </row>
    <row r="211" spans="1:11" ht="12.75">
      <c r="A211" s="13"/>
      <c r="B211" s="13"/>
      <c r="C211" s="23" t="s">
        <v>67</v>
      </c>
      <c r="D211" s="15">
        <f aca="true" t="shared" si="14" ref="D211:G213">SUM(D212)</f>
        <v>0</v>
      </c>
      <c r="E211" s="15">
        <f t="shared" si="14"/>
        <v>0</v>
      </c>
      <c r="F211" s="30">
        <f>F212</f>
        <v>0</v>
      </c>
      <c r="G211" s="30">
        <f>G212</f>
        <v>0</v>
      </c>
      <c r="H211" s="45" t="e">
        <f>G211/E211*100</f>
        <v>#DIV/0!</v>
      </c>
      <c r="I211" s="2"/>
      <c r="J211" s="2"/>
      <c r="K211" s="2"/>
    </row>
    <row r="212" spans="1:10" ht="15" customHeight="1">
      <c r="A212" s="138">
        <v>5</v>
      </c>
      <c r="B212" s="138"/>
      <c r="C212" s="139" t="s">
        <v>47</v>
      </c>
      <c r="D212" s="140">
        <f t="shared" si="14"/>
        <v>0</v>
      </c>
      <c r="E212" s="140">
        <f t="shared" si="14"/>
        <v>0</v>
      </c>
      <c r="F212" s="141">
        <f>F213</f>
        <v>0</v>
      </c>
      <c r="G212" s="141">
        <f>G213</f>
        <v>0</v>
      </c>
      <c r="H212" s="45" t="e">
        <f aca="true" t="shared" si="15" ref="H212:H217">G212/E212*100</f>
        <v>#DIV/0!</v>
      </c>
      <c r="I212" s="2"/>
      <c r="J212" s="2"/>
    </row>
    <row r="213" spans="1:10" ht="25.5">
      <c r="A213" s="34">
        <v>54</v>
      </c>
      <c r="B213" s="32"/>
      <c r="C213" s="32" t="s">
        <v>102</v>
      </c>
      <c r="D213" s="35">
        <f t="shared" si="14"/>
        <v>0</v>
      </c>
      <c r="E213" s="350">
        <f t="shared" si="14"/>
        <v>0</v>
      </c>
      <c r="F213" s="35">
        <f t="shared" si="14"/>
        <v>0</v>
      </c>
      <c r="G213" s="35">
        <f t="shared" si="14"/>
        <v>0</v>
      </c>
      <c r="H213" s="45" t="e">
        <f t="shared" si="15"/>
        <v>#DIV/0!</v>
      </c>
      <c r="I213" s="2"/>
      <c r="J213" s="2"/>
    </row>
    <row r="214" spans="1:10" ht="21.75" customHeight="1">
      <c r="A214" s="186">
        <v>542</v>
      </c>
      <c r="B214" s="157"/>
      <c r="C214" s="158" t="s">
        <v>93</v>
      </c>
      <c r="D214" s="145">
        <v>0</v>
      </c>
      <c r="E214" s="351">
        <f>G214-D214</f>
        <v>0</v>
      </c>
      <c r="F214" s="351">
        <f>G214-E214</f>
        <v>0</v>
      </c>
      <c r="G214" s="145">
        <v>0</v>
      </c>
      <c r="H214" s="45" t="e">
        <f t="shared" si="15"/>
        <v>#DIV/0!</v>
      </c>
      <c r="I214" s="2"/>
      <c r="J214" s="2"/>
    </row>
    <row r="215" spans="1:10" ht="26.25" customHeight="1">
      <c r="A215" s="186">
        <v>922</v>
      </c>
      <c r="B215" s="157"/>
      <c r="C215" s="267" t="s">
        <v>114</v>
      </c>
      <c r="D215" s="145">
        <v>576846</v>
      </c>
      <c r="E215" s="145">
        <v>576846</v>
      </c>
      <c r="F215" s="351">
        <f>G215-E215</f>
        <v>0</v>
      </c>
      <c r="G215" s="145">
        <v>576846</v>
      </c>
      <c r="H215" s="45">
        <f t="shared" si="15"/>
        <v>100</v>
      </c>
      <c r="I215" s="2"/>
      <c r="J215" s="2"/>
    </row>
    <row r="216" spans="1:10" ht="24">
      <c r="A216" s="269">
        <v>922</v>
      </c>
      <c r="B216" s="266"/>
      <c r="C216" s="267" t="s">
        <v>196</v>
      </c>
      <c r="D216" s="145">
        <v>300000</v>
      </c>
      <c r="E216" s="351">
        <v>-179000</v>
      </c>
      <c r="F216" s="351">
        <f>G216-E216</f>
        <v>179000</v>
      </c>
      <c r="G216" s="145">
        <v>0</v>
      </c>
      <c r="H216" s="45">
        <f t="shared" si="15"/>
        <v>0</v>
      </c>
      <c r="I216" s="2"/>
      <c r="J216" s="2"/>
    </row>
    <row r="217" spans="1:10" ht="15.75" customHeight="1" thickBot="1">
      <c r="A217" s="460" t="s">
        <v>103</v>
      </c>
      <c r="B217" s="461"/>
      <c r="C217" s="462"/>
      <c r="D217" s="268">
        <f>D70+D174+D212+D216</f>
        <v>7284050</v>
      </c>
      <c r="E217" s="268">
        <f>E70+E174+E212+E216</f>
        <v>6233590</v>
      </c>
      <c r="F217" s="268">
        <f>F70+F174+F212+F216</f>
        <v>-94730</v>
      </c>
      <c r="G217" s="268">
        <f>G70+G174+G212+G216</f>
        <v>6138860</v>
      </c>
      <c r="H217" s="45">
        <f t="shared" si="15"/>
        <v>98.48032995432808</v>
      </c>
      <c r="I217" s="2"/>
      <c r="J217" s="224"/>
    </row>
    <row r="218" spans="1:10" ht="15.75" customHeight="1">
      <c r="A218" s="311"/>
      <c r="B218" s="311"/>
      <c r="C218" s="311"/>
      <c r="D218" s="312"/>
      <c r="E218" s="312"/>
      <c r="F218" s="312"/>
      <c r="G218" s="313">
        <f>SUM(G65-G217)</f>
        <v>0</v>
      </c>
      <c r="H218" s="314"/>
      <c r="I218" s="2"/>
      <c r="J218" s="224"/>
    </row>
    <row r="219" spans="1:10" ht="15.75" customHeight="1">
      <c r="A219" s="311"/>
      <c r="B219" s="311"/>
      <c r="C219" s="311"/>
      <c r="D219" s="312"/>
      <c r="E219" s="312"/>
      <c r="F219" s="312"/>
      <c r="G219" s="313"/>
      <c r="H219" s="314"/>
      <c r="I219" s="2"/>
      <c r="J219" s="224"/>
    </row>
    <row r="220" spans="1:10" ht="15.75" customHeight="1">
      <c r="A220" s="464"/>
      <c r="B220" s="464"/>
      <c r="C220" s="464"/>
      <c r="D220" s="464"/>
      <c r="E220" s="464"/>
      <c r="F220" s="464"/>
      <c r="G220" s="464"/>
      <c r="H220" s="464"/>
      <c r="I220" s="224"/>
      <c r="J220" s="224"/>
    </row>
    <row r="221" spans="1:10" ht="12.75">
      <c r="A221" s="9"/>
      <c r="B221" s="9"/>
      <c r="C221" s="24"/>
      <c r="D221" s="9"/>
      <c r="E221" s="9"/>
      <c r="F221" s="9"/>
      <c r="G221" s="26">
        <f>SUM(G217:G218)</f>
        <v>6138860</v>
      </c>
      <c r="H221" s="2"/>
      <c r="I221" s="2"/>
      <c r="J221" s="224"/>
    </row>
    <row r="222" spans="1:10" ht="12.75">
      <c r="A222" s="451"/>
      <c r="B222" s="451"/>
      <c r="C222" s="451"/>
      <c r="D222" s="451"/>
      <c r="E222" s="81"/>
      <c r="F222" s="81"/>
      <c r="G222" s="26"/>
      <c r="H222" s="2"/>
      <c r="I222" s="2"/>
      <c r="J222" s="2"/>
    </row>
    <row r="223" spans="1:7" ht="12.75">
      <c r="A223" s="83"/>
      <c r="B223" s="83"/>
      <c r="C223" s="83"/>
      <c r="G223" s="26"/>
    </row>
    <row r="224" spans="1:7" ht="12.75" customHeight="1">
      <c r="A224" s="463"/>
      <c r="B224" s="463"/>
      <c r="C224" s="463"/>
      <c r="D224" s="463"/>
      <c r="E224" s="463"/>
      <c r="F224" s="463"/>
      <c r="G224" s="463"/>
    </row>
    <row r="225" spans="1:7" ht="12.75">
      <c r="A225" s="463"/>
      <c r="B225" s="463"/>
      <c r="C225" s="463"/>
      <c r="D225" s="463"/>
      <c r="E225" s="463"/>
      <c r="F225" s="463"/>
      <c r="G225" s="463"/>
    </row>
    <row r="226" spans="1:7" ht="12.75">
      <c r="A226" s="451"/>
      <c r="B226" s="451"/>
      <c r="C226" s="451"/>
      <c r="D226" s="451"/>
      <c r="E226" s="81"/>
      <c r="F226" s="81"/>
      <c r="G226" s="26"/>
    </row>
    <row r="227" spans="1:7" ht="12.75">
      <c r="A227" s="451"/>
      <c r="B227" s="451"/>
      <c r="C227" s="451"/>
      <c r="D227" s="451"/>
      <c r="E227" s="81"/>
      <c r="F227" s="81"/>
      <c r="G227" s="26"/>
    </row>
    <row r="228" spans="1:7" ht="12.75">
      <c r="A228" s="451"/>
      <c r="B228" s="451"/>
      <c r="C228" s="451"/>
      <c r="D228" s="451"/>
      <c r="E228" s="81"/>
      <c r="F228" s="81"/>
      <c r="G228" s="26"/>
    </row>
    <row r="229" spans="1:7" ht="12.75">
      <c r="A229" s="451"/>
      <c r="B229" s="451"/>
      <c r="C229" s="451"/>
      <c r="D229" s="451"/>
      <c r="E229" s="81"/>
      <c r="F229" s="81"/>
      <c r="G229" s="26"/>
    </row>
    <row r="230" spans="1:7" ht="12.75">
      <c r="A230" s="451"/>
      <c r="B230" s="451"/>
      <c r="C230" s="451"/>
      <c r="D230" s="451"/>
      <c r="E230" s="81"/>
      <c r="F230" s="81"/>
      <c r="G230" s="26"/>
    </row>
    <row r="231" spans="1:7" ht="12.75">
      <c r="A231" s="81"/>
      <c r="B231" s="81"/>
      <c r="C231" s="82"/>
      <c r="D231" s="82"/>
      <c r="E231" s="82"/>
      <c r="F231" s="82"/>
      <c r="G231" s="26"/>
    </row>
    <row r="232" spans="1:7" ht="12.75">
      <c r="A232" s="452"/>
      <c r="B232" s="452"/>
      <c r="C232" s="452"/>
      <c r="G232" s="26"/>
    </row>
    <row r="233" spans="1:7" ht="12.75">
      <c r="A233" s="452"/>
      <c r="B233" s="452"/>
      <c r="C233" s="452"/>
      <c r="G233" s="26"/>
    </row>
    <row r="234" spans="1:7" ht="12.75">
      <c r="A234" s="449"/>
      <c r="B234" s="449"/>
      <c r="C234" s="449"/>
      <c r="G234" s="362"/>
    </row>
    <row r="235" spans="1:7" s="153" customFormat="1" ht="12.75">
      <c r="A235" s="452"/>
      <c r="B235" s="452"/>
      <c r="C235" s="83"/>
      <c r="D235"/>
      <c r="E235"/>
      <c r="F235"/>
      <c r="G235" s="362"/>
    </row>
    <row r="236" spans="1:7" ht="12.75" customHeight="1">
      <c r="A236" s="453"/>
      <c r="B236" s="453"/>
      <c r="C236" s="83"/>
      <c r="G236" s="362"/>
    </row>
    <row r="237" spans="1:6" ht="12.75">
      <c r="A237" s="448"/>
      <c r="B237" s="448"/>
      <c r="C237" s="448"/>
      <c r="D237" s="448"/>
      <c r="E237" s="279"/>
      <c r="F237" s="279"/>
    </row>
    <row r="238" spans="1:6" ht="12.75">
      <c r="A238" s="448"/>
      <c r="B238" s="448"/>
      <c r="C238" s="448"/>
      <c r="D238" s="448"/>
      <c r="E238" s="279"/>
      <c r="F238" s="279"/>
    </row>
    <row r="239" spans="1:7" ht="12.75">
      <c r="A239" s="84"/>
      <c r="B239" s="84"/>
      <c r="C239" s="83"/>
      <c r="G239" s="26"/>
    </row>
    <row r="240" spans="1:7" s="1" customFormat="1" ht="12.75">
      <c r="A240" s="450"/>
      <c r="B240" s="450"/>
      <c r="C240" s="450"/>
      <c r="D240" s="450"/>
      <c r="E240" s="280"/>
      <c r="F240" s="280"/>
      <c r="G240" s="26"/>
    </row>
    <row r="241" spans="1:7" s="1" customFormat="1" ht="12.75">
      <c r="A241" s="9"/>
      <c r="B241" s="9"/>
      <c r="C241" s="24"/>
      <c r="D241" s="9"/>
      <c r="E241" s="9"/>
      <c r="F241" s="9"/>
      <c r="G241" s="26"/>
    </row>
    <row r="242" spans="1:7" s="3" customFormat="1" ht="12.75">
      <c r="A242" s="9"/>
      <c r="B242" s="9"/>
      <c r="C242" s="24"/>
      <c r="D242" s="9"/>
      <c r="E242" s="9"/>
      <c r="F242" s="9"/>
      <c r="G242" s="26"/>
    </row>
    <row r="243" spans="1:7" ht="12.75">
      <c r="A243" s="9"/>
      <c r="B243" s="9"/>
      <c r="C243" s="353"/>
      <c r="D243" s="9"/>
      <c r="E243" s="9"/>
      <c r="F243" s="9"/>
      <c r="G243" s="26"/>
    </row>
    <row r="244" spans="1:7" ht="12.75">
      <c r="A244" s="9"/>
      <c r="B244" s="9"/>
      <c r="C244" s="24"/>
      <c r="D244" s="9"/>
      <c r="E244" s="9"/>
      <c r="F244" s="9"/>
      <c r="G244" s="26"/>
    </row>
    <row r="245" spans="1:7" ht="12.75">
      <c r="A245" s="9"/>
      <c r="B245" s="9"/>
      <c r="C245" s="24"/>
      <c r="D245" s="9"/>
      <c r="E245" s="9"/>
      <c r="F245" s="9"/>
      <c r="G245" s="26"/>
    </row>
    <row r="246" spans="1:7" ht="12.75">
      <c r="A246" s="9"/>
      <c r="B246" s="9"/>
      <c r="C246" s="24"/>
      <c r="D246" s="9"/>
      <c r="E246" s="9"/>
      <c r="F246" s="9"/>
      <c r="G246" s="26"/>
    </row>
    <row r="247" spans="1:7" ht="12.75">
      <c r="A247" s="9"/>
      <c r="B247" s="9"/>
      <c r="C247" s="24"/>
      <c r="D247" s="9"/>
      <c r="E247" s="9"/>
      <c r="F247" s="9"/>
      <c r="G247" s="26"/>
    </row>
    <row r="248" spans="1:7" ht="12.75">
      <c r="A248" s="9"/>
      <c r="B248" s="9"/>
      <c r="C248" s="24"/>
      <c r="D248" s="9"/>
      <c r="E248" s="9"/>
      <c r="F248" s="9"/>
      <c r="G248" s="26"/>
    </row>
    <row r="249" spans="1:7" ht="12.75">
      <c r="A249" s="9"/>
      <c r="B249" s="9"/>
      <c r="C249" s="24"/>
      <c r="D249" s="9"/>
      <c r="E249" s="9"/>
      <c r="F249" s="9"/>
      <c r="G249" s="26"/>
    </row>
    <row r="250" spans="1:7" ht="12.75">
      <c r="A250" s="9"/>
      <c r="B250" s="9"/>
      <c r="C250" s="24"/>
      <c r="D250" s="9"/>
      <c r="E250" s="9"/>
      <c r="F250" s="9"/>
      <c r="G250" s="26"/>
    </row>
    <row r="251" spans="1:7" ht="12.75">
      <c r="A251" s="9"/>
      <c r="B251" s="9"/>
      <c r="C251" s="24"/>
      <c r="D251" s="9"/>
      <c r="E251" s="9"/>
      <c r="F251" s="9"/>
      <c r="G251" s="26"/>
    </row>
    <row r="252" spans="1:7" ht="12.75">
      <c r="A252" s="9"/>
      <c r="B252" s="9"/>
      <c r="C252" s="24"/>
      <c r="D252" s="9"/>
      <c r="E252" s="9"/>
      <c r="F252" s="9"/>
      <c r="G252" s="26"/>
    </row>
    <row r="253" spans="1:7" ht="12.75">
      <c r="A253" s="9"/>
      <c r="B253" s="9"/>
      <c r="C253" s="24"/>
      <c r="D253" s="9"/>
      <c r="E253" s="9"/>
      <c r="F253" s="9"/>
      <c r="G253" s="26"/>
    </row>
    <row r="254" spans="1:7" ht="16.5" customHeight="1">
      <c r="A254" s="9"/>
      <c r="B254" s="9"/>
      <c r="C254" s="24"/>
      <c r="D254" s="9"/>
      <c r="E254" s="9"/>
      <c r="F254" s="9"/>
      <c r="G254" s="26"/>
    </row>
    <row r="255" spans="1:7" ht="12.75">
      <c r="A255" s="9"/>
      <c r="B255" s="9"/>
      <c r="C255" s="24"/>
      <c r="D255" s="9"/>
      <c r="E255" s="9"/>
      <c r="F255" s="9"/>
      <c r="G255" s="26"/>
    </row>
    <row r="256" spans="1:7" s="20" customFormat="1" ht="12.75">
      <c r="A256" s="9"/>
      <c r="B256" s="9"/>
      <c r="C256" s="24"/>
      <c r="D256" s="9"/>
      <c r="E256" s="9"/>
      <c r="F256" s="9"/>
      <c r="G256" s="26"/>
    </row>
    <row r="257" spans="1:7" ht="12.75">
      <c r="A257" s="9"/>
      <c r="B257" s="9"/>
      <c r="C257" s="24"/>
      <c r="D257" s="9"/>
      <c r="E257" s="9"/>
      <c r="F257" s="9"/>
      <c r="G257" s="26"/>
    </row>
    <row r="258" spans="1:7" ht="12.75">
      <c r="A258" s="9"/>
      <c r="B258" s="9"/>
      <c r="C258" s="24"/>
      <c r="D258" s="9"/>
      <c r="E258" s="9"/>
      <c r="F258" s="9"/>
      <c r="G258" s="26"/>
    </row>
    <row r="259" spans="1:7" ht="12.75">
      <c r="A259" s="9"/>
      <c r="B259" s="9"/>
      <c r="C259" s="24"/>
      <c r="D259" s="9"/>
      <c r="E259" s="9"/>
      <c r="F259" s="9"/>
      <c r="G259" s="26"/>
    </row>
    <row r="260" spans="1:7" s="20" customFormat="1" ht="12.75" customHeight="1">
      <c r="A260" s="9"/>
      <c r="B260" s="9"/>
      <c r="C260" s="24"/>
      <c r="D260" s="9"/>
      <c r="E260" s="9"/>
      <c r="F260" s="9"/>
      <c r="G260" s="26"/>
    </row>
    <row r="261" spans="1:7" ht="12.75">
      <c r="A261" s="9"/>
      <c r="B261" s="9"/>
      <c r="C261" s="24"/>
      <c r="D261" s="9"/>
      <c r="E261" s="9"/>
      <c r="F261" s="9"/>
      <c r="G261" s="26"/>
    </row>
    <row r="262" spans="1:7" ht="12.75">
      <c r="A262" s="9"/>
      <c r="B262" s="9"/>
      <c r="C262" s="24"/>
      <c r="D262" s="9"/>
      <c r="E262" s="9"/>
      <c r="F262" s="9"/>
      <c r="G262" s="26"/>
    </row>
    <row r="263" spans="1:7" s="3" customFormat="1" ht="12.75">
      <c r="A263" s="9"/>
      <c r="B263" s="9"/>
      <c r="C263" s="24"/>
      <c r="D263" s="9"/>
      <c r="E263" s="9"/>
      <c r="F263" s="9"/>
      <c r="G263" s="26"/>
    </row>
    <row r="264" spans="1:7" ht="12.75">
      <c r="A264" s="9"/>
      <c r="B264" s="9"/>
      <c r="C264" s="24"/>
      <c r="D264" s="9"/>
      <c r="E264" s="9"/>
      <c r="F264" s="9"/>
      <c r="G264" s="26"/>
    </row>
    <row r="265" spans="1:7" s="3" customFormat="1" ht="12.75">
      <c r="A265" s="9"/>
      <c r="B265" s="9"/>
      <c r="C265" s="24"/>
      <c r="D265" s="9"/>
      <c r="E265" s="9"/>
      <c r="F265" s="9"/>
      <c r="G265" s="26"/>
    </row>
    <row r="266" spans="1:7" ht="12.75">
      <c r="A266" s="9"/>
      <c r="B266" s="9"/>
      <c r="C266" s="24"/>
      <c r="D266" s="9"/>
      <c r="E266" s="9"/>
      <c r="F266" s="9"/>
      <c r="G266" s="26"/>
    </row>
    <row r="267" spans="1:7" ht="21" customHeight="1">
      <c r="A267" s="9"/>
      <c r="B267" s="9"/>
      <c r="C267" s="24"/>
      <c r="D267" s="9"/>
      <c r="E267" s="9"/>
      <c r="F267" s="9"/>
      <c r="G267" s="26"/>
    </row>
    <row r="268" spans="1:7" ht="9" customHeight="1">
      <c r="A268" s="9"/>
      <c r="B268" s="9"/>
      <c r="C268" s="24"/>
      <c r="D268" s="9"/>
      <c r="E268" s="9"/>
      <c r="F268" s="9"/>
      <c r="G268" s="26"/>
    </row>
    <row r="269" spans="1:7" ht="12.75">
      <c r="A269" s="9"/>
      <c r="B269" s="9"/>
      <c r="C269" s="24"/>
      <c r="D269" s="9"/>
      <c r="E269" s="9"/>
      <c r="F269" s="9"/>
      <c r="G269" s="26"/>
    </row>
    <row r="270" spans="1:7" ht="12.75">
      <c r="A270" s="9"/>
      <c r="B270" s="9"/>
      <c r="C270" s="24"/>
      <c r="D270" s="9"/>
      <c r="E270" s="9"/>
      <c r="F270" s="9"/>
      <c r="G270" s="26"/>
    </row>
    <row r="271" spans="1:7" s="318" customFormat="1" ht="12.75">
      <c r="A271" s="315"/>
      <c r="B271" s="315"/>
      <c r="C271" s="316"/>
      <c r="D271" s="315"/>
      <c r="E271" s="315"/>
      <c r="F271" s="315"/>
      <c r="G271" s="317"/>
    </row>
    <row r="272" spans="1:7" s="33" customFormat="1" ht="12.75">
      <c r="A272" s="9"/>
      <c r="B272" s="9"/>
      <c r="C272" s="24"/>
      <c r="D272" s="9"/>
      <c r="E272" s="9"/>
      <c r="F272" s="9"/>
      <c r="G272" s="26"/>
    </row>
    <row r="273" spans="1:7" ht="12.75">
      <c r="A273" s="9"/>
      <c r="B273" s="9"/>
      <c r="C273" s="24"/>
      <c r="D273" s="9"/>
      <c r="E273" s="9"/>
      <c r="F273" s="9"/>
      <c r="G273" s="26"/>
    </row>
    <row r="274" spans="1:7" ht="12.75">
      <c r="A274" s="9"/>
      <c r="B274" s="9"/>
      <c r="C274" s="24"/>
      <c r="D274" s="9"/>
      <c r="E274" s="9"/>
      <c r="F274" s="9"/>
      <c r="G274" s="26"/>
    </row>
    <row r="275" spans="1:7" ht="12.75">
      <c r="A275" s="9"/>
      <c r="B275" s="9"/>
      <c r="C275" s="24"/>
      <c r="D275" s="9"/>
      <c r="E275" s="9"/>
      <c r="F275" s="9"/>
      <c r="G275" s="26"/>
    </row>
    <row r="276" spans="1:7" s="319" customFormat="1" ht="15.75" customHeight="1">
      <c r="A276" s="315"/>
      <c r="B276" s="315"/>
      <c r="C276" s="316"/>
      <c r="D276" s="315"/>
      <c r="E276" s="315"/>
      <c r="F276" s="315"/>
      <c r="G276" s="317"/>
    </row>
    <row r="277" spans="1:7" ht="12.75">
      <c r="A277" s="9"/>
      <c r="B277" s="9"/>
      <c r="C277" s="24"/>
      <c r="D277" s="9"/>
      <c r="E277" s="9"/>
      <c r="F277" s="9"/>
      <c r="G277" s="26"/>
    </row>
    <row r="278" spans="1:7" ht="12.75">
      <c r="A278" s="9"/>
      <c r="B278" s="9"/>
      <c r="C278" s="24"/>
      <c r="D278" s="9"/>
      <c r="E278" s="9"/>
      <c r="F278" s="9"/>
      <c r="G278" s="26"/>
    </row>
    <row r="279" spans="1:7" ht="12.75">
      <c r="A279" s="9"/>
      <c r="B279" s="9"/>
      <c r="C279" s="24"/>
      <c r="D279" s="9"/>
      <c r="E279" s="9"/>
      <c r="F279" s="9"/>
      <c r="G279" s="26"/>
    </row>
    <row r="280" spans="1:7" ht="12.75">
      <c r="A280" s="9"/>
      <c r="B280" s="9"/>
      <c r="C280" s="24"/>
      <c r="D280" s="9"/>
      <c r="E280" s="9"/>
      <c r="F280" s="9"/>
      <c r="G280" s="26"/>
    </row>
    <row r="281" spans="1:7" ht="12.75">
      <c r="A281" s="9"/>
      <c r="B281" s="9"/>
      <c r="C281" s="24"/>
      <c r="D281" s="9"/>
      <c r="E281" s="9"/>
      <c r="F281" s="9"/>
      <c r="G281" s="26"/>
    </row>
    <row r="282" spans="1:7" ht="12.75">
      <c r="A282" s="9"/>
      <c r="B282" s="9"/>
      <c r="C282" s="24"/>
      <c r="D282" s="9"/>
      <c r="E282" s="9"/>
      <c r="F282" s="9"/>
      <c r="G282" s="26"/>
    </row>
    <row r="283" spans="1:7" ht="12.75">
      <c r="A283" s="9"/>
      <c r="B283" s="9"/>
      <c r="C283" s="24"/>
      <c r="D283" s="9"/>
      <c r="E283" s="9"/>
      <c r="F283" s="9"/>
      <c r="G283" s="26"/>
    </row>
    <row r="284" spans="1:7" ht="12.75">
      <c r="A284" s="9"/>
      <c r="B284" s="9"/>
      <c r="C284" s="24"/>
      <c r="D284" s="9"/>
      <c r="E284" s="9"/>
      <c r="F284" s="9"/>
      <c r="G284" s="26"/>
    </row>
    <row r="285" spans="1:7" ht="12.75">
      <c r="A285" s="9"/>
      <c r="B285" s="9"/>
      <c r="C285" s="24"/>
      <c r="D285" s="9"/>
      <c r="E285" s="9"/>
      <c r="F285" s="9"/>
      <c r="G285" s="26"/>
    </row>
    <row r="286" spans="1:7" ht="12.75">
      <c r="A286" s="9"/>
      <c r="B286" s="9"/>
      <c r="C286" s="24"/>
      <c r="D286" s="9"/>
      <c r="E286" s="9"/>
      <c r="F286" s="9"/>
      <c r="G286" s="26"/>
    </row>
    <row r="287" spans="1:7" ht="12.75">
      <c r="A287" s="9"/>
      <c r="B287" s="9"/>
      <c r="C287" s="24"/>
      <c r="D287" s="9"/>
      <c r="E287" s="9"/>
      <c r="F287" s="9"/>
      <c r="G287" s="26"/>
    </row>
    <row r="288" spans="1:7" ht="12.75">
      <c r="A288" s="9"/>
      <c r="B288" s="9"/>
      <c r="C288" s="24"/>
      <c r="D288" s="9"/>
      <c r="E288" s="9"/>
      <c r="F288" s="9"/>
      <c r="G288" s="26"/>
    </row>
    <row r="289" spans="1:7" ht="12.75">
      <c r="A289" s="9"/>
      <c r="B289" s="9"/>
      <c r="C289" s="24"/>
      <c r="D289" s="9"/>
      <c r="E289" s="9"/>
      <c r="F289" s="9"/>
      <c r="G289" s="26"/>
    </row>
    <row r="290" spans="1:7" ht="12.75">
      <c r="A290" s="9"/>
      <c r="B290" s="9"/>
      <c r="C290" s="24"/>
      <c r="D290" s="9"/>
      <c r="E290" s="9"/>
      <c r="F290" s="9"/>
      <c r="G290" s="26"/>
    </row>
    <row r="291" spans="1:7" ht="12.75">
      <c r="A291" s="9"/>
      <c r="B291" s="9"/>
      <c r="C291" s="24"/>
      <c r="D291" s="9"/>
      <c r="E291" s="9"/>
      <c r="F291" s="9"/>
      <c r="G291" s="26"/>
    </row>
    <row r="292" spans="1:7" ht="12.75">
      <c r="A292" s="9"/>
      <c r="B292" s="9"/>
      <c r="C292" s="24"/>
      <c r="D292" s="9"/>
      <c r="E292" s="9"/>
      <c r="F292" s="9"/>
      <c r="G292" s="26"/>
    </row>
    <row r="293" spans="1:7" ht="12.75">
      <c r="A293" s="9"/>
      <c r="B293" s="9"/>
      <c r="C293" s="24"/>
      <c r="D293" s="9"/>
      <c r="E293" s="9"/>
      <c r="F293" s="9"/>
      <c r="G293" s="26"/>
    </row>
  </sheetData>
  <sheetProtection/>
  <mergeCells count="27">
    <mergeCell ref="D1:G1"/>
    <mergeCell ref="A3:D3"/>
    <mergeCell ref="A5:D5"/>
    <mergeCell ref="A6:D6"/>
    <mergeCell ref="A66:D66"/>
    <mergeCell ref="A53:D53"/>
    <mergeCell ref="A59:D59"/>
    <mergeCell ref="A65:C65"/>
    <mergeCell ref="A233:C233"/>
    <mergeCell ref="A170:D170"/>
    <mergeCell ref="A222:D222"/>
    <mergeCell ref="A226:D226"/>
    <mergeCell ref="A227:D227"/>
    <mergeCell ref="A207:D207"/>
    <mergeCell ref="A217:C217"/>
    <mergeCell ref="A224:G225"/>
    <mergeCell ref="A220:H220"/>
    <mergeCell ref="A238:D238"/>
    <mergeCell ref="A234:C234"/>
    <mergeCell ref="A240:D240"/>
    <mergeCell ref="A237:D237"/>
    <mergeCell ref="A228:D228"/>
    <mergeCell ref="A229:D229"/>
    <mergeCell ref="A230:D230"/>
    <mergeCell ref="A235:B235"/>
    <mergeCell ref="A236:B236"/>
    <mergeCell ref="A232:C232"/>
  </mergeCells>
  <printOptions/>
  <pageMargins left="0.25" right="0.25" top="0.75" bottom="0.75" header="0.3" footer="0.3"/>
  <pageSetup fitToHeight="0" fitToWidth="0" horizontalDpi="600" verticalDpi="600" orientation="portrait" paperSize="9" scale="88" r:id="rId1"/>
  <headerFooter alignWithMargins="0">
    <oddHeader>&amp;CREBALANS DRUGI - 2018.</oddHeader>
    <oddFooter>&amp;CStranica &amp;P&amp;R
REBALANS PRORAČUNA  drugi 2018. OPĆI DIO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OGB</cp:lastModifiedBy>
  <cp:lastPrinted>2018-11-29T17:11:08Z</cp:lastPrinted>
  <dcterms:created xsi:type="dcterms:W3CDTF">2003-03-14T07:51:57Z</dcterms:created>
  <dcterms:modified xsi:type="dcterms:W3CDTF">2018-11-30T14:15:01Z</dcterms:modified>
  <cp:category/>
  <cp:version/>
  <cp:contentType/>
  <cp:contentStatus/>
</cp:coreProperties>
</file>