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B\Desktop\PRORAČUNI\PRORAČUN 2019-2021\REBALANS\REBALANS DRUGI\"/>
    </mc:Choice>
  </mc:AlternateContent>
  <xr:revisionPtr revIDLastSave="0" documentId="8_{94E71D7A-799F-420C-A779-1AC38B5626E1}" xr6:coauthVersionLast="45" xr6:coauthVersionMax="45" xr10:uidLastSave="{00000000-0000-0000-0000-000000000000}"/>
  <bookViews>
    <workbookView xWindow="-120" yWindow="-120" windowWidth="29040" windowHeight="15840" activeTab="2" xr2:uid="{B4FC19C8-D715-473E-B9E0-BD0E15E92893}"/>
  </bookViews>
  <sheets>
    <sheet name="NASLOVNA" sheetId="2" r:id="rId1"/>
    <sheet name="OPĆI DIO" sheetId="1" r:id="rId2"/>
    <sheet name="POSEBNI DIO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1" i="3" l="1"/>
  <c r="J211" i="3"/>
  <c r="I211" i="3"/>
  <c r="H211" i="3"/>
  <c r="G211" i="3"/>
  <c r="F211" i="3"/>
  <c r="C211" i="3"/>
  <c r="K207" i="3"/>
  <c r="J207" i="3"/>
  <c r="I207" i="3"/>
  <c r="I206" i="3" s="1"/>
  <c r="H207" i="3"/>
  <c r="G207" i="3"/>
  <c r="F207" i="3"/>
  <c r="F206" i="3" s="1"/>
  <c r="E207" i="3"/>
  <c r="D207" i="3" s="1"/>
  <c r="C207" i="3"/>
  <c r="K206" i="3"/>
  <c r="J206" i="3"/>
  <c r="G206" i="3"/>
  <c r="C206" i="3"/>
  <c r="K204" i="3"/>
  <c r="K203" i="3" s="1"/>
  <c r="J204" i="3"/>
  <c r="J203" i="3" s="1"/>
  <c r="I204" i="3"/>
  <c r="H204" i="3"/>
  <c r="G204" i="3"/>
  <c r="G203" i="3" s="1"/>
  <c r="F204" i="3"/>
  <c r="E204" i="3" s="1"/>
  <c r="D204" i="3" s="1"/>
  <c r="C204" i="3"/>
  <c r="C203" i="3" s="1"/>
  <c r="I203" i="3"/>
  <c r="H203" i="3"/>
  <c r="F203" i="3"/>
  <c r="K201" i="3"/>
  <c r="J201" i="3"/>
  <c r="I201" i="3"/>
  <c r="I200" i="3" s="1"/>
  <c r="H201" i="3"/>
  <c r="G201" i="3"/>
  <c r="F201" i="3"/>
  <c r="E201" i="3"/>
  <c r="D201" i="3" s="1"/>
  <c r="C201" i="3"/>
  <c r="K200" i="3"/>
  <c r="J200" i="3"/>
  <c r="H200" i="3"/>
  <c r="G200" i="3"/>
  <c r="F200" i="3"/>
  <c r="E200" i="3" s="1"/>
  <c r="D200" i="3" s="1"/>
  <c r="C200" i="3"/>
  <c r="K198" i="3"/>
  <c r="K197" i="3" s="1"/>
  <c r="J198" i="3"/>
  <c r="I198" i="3"/>
  <c r="H198" i="3"/>
  <c r="G198" i="3"/>
  <c r="G197" i="3" s="1"/>
  <c r="F198" i="3"/>
  <c r="E198" i="3" s="1"/>
  <c r="D198" i="3"/>
  <c r="C198" i="3"/>
  <c r="C197" i="3" s="1"/>
  <c r="J197" i="3"/>
  <c r="I197" i="3"/>
  <c r="H197" i="3"/>
  <c r="E197" i="3" s="1"/>
  <c r="D197" i="3" s="1"/>
  <c r="F197" i="3"/>
  <c r="K195" i="3"/>
  <c r="J195" i="3"/>
  <c r="I195" i="3"/>
  <c r="I188" i="3" s="1"/>
  <c r="I187" i="3" s="1"/>
  <c r="I186" i="3" s="1"/>
  <c r="I185" i="3" s="1"/>
  <c r="H195" i="3"/>
  <c r="G195" i="3"/>
  <c r="F195" i="3"/>
  <c r="E195" i="3"/>
  <c r="D195" i="3" s="1"/>
  <c r="C195" i="3"/>
  <c r="K193" i="3"/>
  <c r="J193" i="3"/>
  <c r="I193" i="3"/>
  <c r="H193" i="3"/>
  <c r="G193" i="3"/>
  <c r="F193" i="3"/>
  <c r="C193" i="3"/>
  <c r="K191" i="3"/>
  <c r="J191" i="3"/>
  <c r="I191" i="3"/>
  <c r="H191" i="3"/>
  <c r="G191" i="3"/>
  <c r="F191" i="3"/>
  <c r="C191" i="3"/>
  <c r="C188" i="3" s="1"/>
  <c r="K189" i="3"/>
  <c r="J189" i="3"/>
  <c r="I189" i="3"/>
  <c r="H189" i="3"/>
  <c r="H188" i="3" s="1"/>
  <c r="G189" i="3"/>
  <c r="F189" i="3"/>
  <c r="C189" i="3"/>
  <c r="J188" i="3"/>
  <c r="J187" i="3" s="1"/>
  <c r="J186" i="3" s="1"/>
  <c r="J185" i="3" s="1"/>
  <c r="F188" i="3"/>
  <c r="C187" i="3"/>
  <c r="C186" i="3" s="1"/>
  <c r="C185" i="3" s="1"/>
  <c r="K181" i="3"/>
  <c r="J181" i="3"/>
  <c r="I181" i="3"/>
  <c r="I180" i="3" s="1"/>
  <c r="I179" i="3" s="1"/>
  <c r="I178" i="3" s="1"/>
  <c r="I177" i="3" s="1"/>
  <c r="H181" i="3"/>
  <c r="G181" i="3"/>
  <c r="F181" i="3"/>
  <c r="E181" i="3"/>
  <c r="D181" i="3" s="1"/>
  <c r="C181" i="3"/>
  <c r="K180" i="3"/>
  <c r="J180" i="3"/>
  <c r="J179" i="3" s="1"/>
  <c r="J178" i="3" s="1"/>
  <c r="J177" i="3" s="1"/>
  <c r="H180" i="3"/>
  <c r="G180" i="3"/>
  <c r="F180" i="3"/>
  <c r="C180" i="3"/>
  <c r="K179" i="3"/>
  <c r="K178" i="3" s="1"/>
  <c r="K177" i="3" s="1"/>
  <c r="H179" i="3"/>
  <c r="G179" i="3"/>
  <c r="G178" i="3" s="1"/>
  <c r="G177" i="3" s="1"/>
  <c r="C179" i="3"/>
  <c r="C178" i="3" s="1"/>
  <c r="C177" i="3" s="1"/>
  <c r="H178" i="3"/>
  <c r="H177" i="3" s="1"/>
  <c r="K175" i="3"/>
  <c r="J175" i="3"/>
  <c r="J174" i="3" s="1"/>
  <c r="J173" i="3" s="1"/>
  <c r="I175" i="3"/>
  <c r="H175" i="3"/>
  <c r="G175" i="3"/>
  <c r="F175" i="3"/>
  <c r="C175" i="3"/>
  <c r="C174" i="3" s="1"/>
  <c r="C173" i="3" s="1"/>
  <c r="C172" i="3" s="1"/>
  <c r="K174" i="3"/>
  <c r="K173" i="3" s="1"/>
  <c r="K172" i="3" s="1"/>
  <c r="I174" i="3"/>
  <c r="H174" i="3"/>
  <c r="G174" i="3"/>
  <c r="G173" i="3" s="1"/>
  <c r="G172" i="3" s="1"/>
  <c r="I173" i="3"/>
  <c r="H173" i="3"/>
  <c r="H172" i="3" s="1"/>
  <c r="J172" i="3"/>
  <c r="I172" i="3"/>
  <c r="K169" i="3"/>
  <c r="K168" i="3" s="1"/>
  <c r="K167" i="3" s="1"/>
  <c r="J169" i="3"/>
  <c r="J168" i="3" s="1"/>
  <c r="J167" i="3" s="1"/>
  <c r="I169" i="3"/>
  <c r="H169" i="3"/>
  <c r="G169" i="3"/>
  <c r="F169" i="3"/>
  <c r="C169" i="3"/>
  <c r="C168" i="3" s="1"/>
  <c r="C167" i="3" s="1"/>
  <c r="I168" i="3"/>
  <c r="H168" i="3"/>
  <c r="G168" i="3"/>
  <c r="G167" i="3" s="1"/>
  <c r="I167" i="3"/>
  <c r="H167" i="3"/>
  <c r="K165" i="3"/>
  <c r="J165" i="3"/>
  <c r="I165" i="3"/>
  <c r="I164" i="3" s="1"/>
  <c r="H165" i="3"/>
  <c r="G165" i="3"/>
  <c r="F165" i="3"/>
  <c r="C165" i="3"/>
  <c r="K164" i="3"/>
  <c r="J164" i="3"/>
  <c r="H164" i="3"/>
  <c r="G164" i="3"/>
  <c r="C164" i="3"/>
  <c r="K162" i="3"/>
  <c r="K161" i="3" s="1"/>
  <c r="J162" i="3"/>
  <c r="I162" i="3"/>
  <c r="H162" i="3"/>
  <c r="H161" i="3" s="1"/>
  <c r="G162" i="3"/>
  <c r="F162" i="3"/>
  <c r="C162" i="3"/>
  <c r="C161" i="3" s="1"/>
  <c r="C157" i="3" s="1"/>
  <c r="J161" i="3"/>
  <c r="I161" i="3"/>
  <c r="F161" i="3"/>
  <c r="K159" i="3"/>
  <c r="J159" i="3"/>
  <c r="J158" i="3" s="1"/>
  <c r="J157" i="3" s="1"/>
  <c r="I159" i="3"/>
  <c r="I158" i="3" s="1"/>
  <c r="H159" i="3"/>
  <c r="G159" i="3"/>
  <c r="F159" i="3"/>
  <c r="E159" i="3" s="1"/>
  <c r="D159" i="3"/>
  <c r="C159" i="3"/>
  <c r="K158" i="3"/>
  <c r="K157" i="3" s="1"/>
  <c r="H158" i="3"/>
  <c r="G158" i="3"/>
  <c r="D158" i="3"/>
  <c r="C158" i="3"/>
  <c r="H157" i="3"/>
  <c r="H152" i="3" s="1"/>
  <c r="K155" i="3"/>
  <c r="J155" i="3"/>
  <c r="I155" i="3"/>
  <c r="H155" i="3"/>
  <c r="H154" i="3" s="1"/>
  <c r="H153" i="3" s="1"/>
  <c r="G155" i="3"/>
  <c r="F155" i="3"/>
  <c r="C155" i="3"/>
  <c r="K154" i="3"/>
  <c r="J154" i="3"/>
  <c r="J153" i="3" s="1"/>
  <c r="I154" i="3"/>
  <c r="I153" i="3" s="1"/>
  <c r="G154" i="3"/>
  <c r="F154" i="3"/>
  <c r="C154" i="3"/>
  <c r="K153" i="3"/>
  <c r="G153" i="3"/>
  <c r="F153" i="3"/>
  <c r="C153" i="3"/>
  <c r="K148" i="3"/>
  <c r="J148" i="3"/>
  <c r="I148" i="3"/>
  <c r="I147" i="3" s="1"/>
  <c r="I146" i="3" s="1"/>
  <c r="H148" i="3"/>
  <c r="H147" i="3" s="1"/>
  <c r="H146" i="3" s="1"/>
  <c r="G148" i="3"/>
  <c r="F148" i="3"/>
  <c r="E148" i="3"/>
  <c r="D148" i="3" s="1"/>
  <c r="C148" i="3"/>
  <c r="K147" i="3"/>
  <c r="J147" i="3"/>
  <c r="J146" i="3" s="1"/>
  <c r="G147" i="3"/>
  <c r="F147" i="3"/>
  <c r="F146" i="3" s="1"/>
  <c r="E146" i="3" s="1"/>
  <c r="D146" i="3" s="1"/>
  <c r="E147" i="3"/>
  <c r="D147" i="3" s="1"/>
  <c r="C147" i="3"/>
  <c r="K146" i="3"/>
  <c r="G146" i="3"/>
  <c r="G123" i="3" s="1"/>
  <c r="C146" i="3"/>
  <c r="K142" i="3"/>
  <c r="K137" i="3" s="1"/>
  <c r="J142" i="3"/>
  <c r="I142" i="3"/>
  <c r="H142" i="3"/>
  <c r="G142" i="3"/>
  <c r="G137" i="3" s="1"/>
  <c r="F142" i="3"/>
  <c r="E142" i="3" s="1"/>
  <c r="D142" i="3" s="1"/>
  <c r="C142" i="3"/>
  <c r="C137" i="3" s="1"/>
  <c r="K138" i="3"/>
  <c r="J138" i="3"/>
  <c r="I138" i="3"/>
  <c r="H138" i="3"/>
  <c r="H137" i="3" s="1"/>
  <c r="H136" i="3" s="1"/>
  <c r="G138" i="3"/>
  <c r="F138" i="3"/>
  <c r="C138" i="3"/>
  <c r="J137" i="3"/>
  <c r="I137" i="3"/>
  <c r="I136" i="3" s="1"/>
  <c r="F137" i="3"/>
  <c r="K136" i="3"/>
  <c r="G136" i="3"/>
  <c r="F136" i="3"/>
  <c r="C136" i="3"/>
  <c r="K133" i="3"/>
  <c r="J133" i="3"/>
  <c r="I133" i="3"/>
  <c r="H133" i="3"/>
  <c r="H125" i="3" s="1"/>
  <c r="H124" i="3" s="1"/>
  <c r="H123" i="3" s="1"/>
  <c r="G133" i="3"/>
  <c r="F133" i="3"/>
  <c r="C133" i="3"/>
  <c r="E132" i="3"/>
  <c r="D132" i="3" s="1"/>
  <c r="D131" i="3"/>
  <c r="D130" i="3"/>
  <c r="D129" i="3"/>
  <c r="D128" i="3"/>
  <c r="D127" i="3"/>
  <c r="K126" i="3"/>
  <c r="K125" i="3" s="1"/>
  <c r="K124" i="3" s="1"/>
  <c r="K123" i="3" s="1"/>
  <c r="J126" i="3"/>
  <c r="I126" i="3"/>
  <c r="H126" i="3"/>
  <c r="G126" i="3"/>
  <c r="G125" i="3" s="1"/>
  <c r="G124" i="3" s="1"/>
  <c r="F126" i="3"/>
  <c r="E126" i="3"/>
  <c r="C126" i="3"/>
  <c r="J125" i="3"/>
  <c r="I125" i="3"/>
  <c r="F125" i="3"/>
  <c r="J124" i="3"/>
  <c r="I124" i="3"/>
  <c r="F124" i="3"/>
  <c r="K120" i="3"/>
  <c r="J120" i="3"/>
  <c r="I120" i="3"/>
  <c r="H120" i="3"/>
  <c r="G120" i="3"/>
  <c r="E120" i="3" s="1"/>
  <c r="D120" i="3" s="1"/>
  <c r="F120" i="3"/>
  <c r="C120" i="3"/>
  <c r="E119" i="3"/>
  <c r="D119" i="3"/>
  <c r="K118" i="3"/>
  <c r="J118" i="3"/>
  <c r="J117" i="3" s="1"/>
  <c r="I118" i="3"/>
  <c r="H118" i="3"/>
  <c r="G118" i="3"/>
  <c r="F118" i="3"/>
  <c r="C118" i="3"/>
  <c r="C117" i="3" s="1"/>
  <c r="K117" i="3"/>
  <c r="I117" i="3"/>
  <c r="H117" i="3"/>
  <c r="G117" i="3"/>
  <c r="K113" i="3"/>
  <c r="J113" i="3"/>
  <c r="I113" i="3"/>
  <c r="I112" i="3" s="1"/>
  <c r="I111" i="3" s="1"/>
  <c r="I110" i="3" s="1"/>
  <c r="H113" i="3"/>
  <c r="H112" i="3" s="1"/>
  <c r="H111" i="3" s="1"/>
  <c r="G113" i="3"/>
  <c r="F113" i="3"/>
  <c r="E113" i="3"/>
  <c r="D113" i="3" s="1"/>
  <c r="C113" i="3"/>
  <c r="K112" i="3"/>
  <c r="J112" i="3"/>
  <c r="J111" i="3" s="1"/>
  <c r="J110" i="3" s="1"/>
  <c r="G112" i="3"/>
  <c r="F112" i="3"/>
  <c r="F111" i="3" s="1"/>
  <c r="E111" i="3" s="1"/>
  <c r="D111" i="3" s="1"/>
  <c r="C112" i="3"/>
  <c r="K111" i="3"/>
  <c r="G111" i="3"/>
  <c r="G110" i="3" s="1"/>
  <c r="C111" i="3"/>
  <c r="K110" i="3"/>
  <c r="H110" i="3"/>
  <c r="C110" i="3"/>
  <c r="K106" i="3"/>
  <c r="K105" i="3" s="1"/>
  <c r="K104" i="3" s="1"/>
  <c r="K103" i="3" s="1"/>
  <c r="J106" i="3"/>
  <c r="I106" i="3"/>
  <c r="H106" i="3"/>
  <c r="G106" i="3"/>
  <c r="F106" i="3"/>
  <c r="C106" i="3"/>
  <c r="C105" i="3" s="1"/>
  <c r="C104" i="3" s="1"/>
  <c r="C103" i="3" s="1"/>
  <c r="J105" i="3"/>
  <c r="I105" i="3"/>
  <c r="H105" i="3"/>
  <c r="H104" i="3" s="1"/>
  <c r="H103" i="3" s="1"/>
  <c r="F105" i="3"/>
  <c r="J104" i="3"/>
  <c r="I104" i="3"/>
  <c r="I103" i="3" s="1"/>
  <c r="F104" i="3"/>
  <c r="J103" i="3"/>
  <c r="F103" i="3"/>
  <c r="K100" i="3"/>
  <c r="K99" i="3" s="1"/>
  <c r="J100" i="3"/>
  <c r="I100" i="3"/>
  <c r="H100" i="3"/>
  <c r="G100" i="3"/>
  <c r="F100" i="3"/>
  <c r="C100" i="3"/>
  <c r="C99" i="3" s="1"/>
  <c r="J99" i="3"/>
  <c r="I99" i="3"/>
  <c r="H99" i="3"/>
  <c r="F99" i="3"/>
  <c r="K97" i="3"/>
  <c r="J97" i="3"/>
  <c r="I97" i="3"/>
  <c r="I94" i="3" s="1"/>
  <c r="H97" i="3"/>
  <c r="G97" i="3"/>
  <c r="F97" i="3"/>
  <c r="E97" i="3"/>
  <c r="D97" i="3" s="1"/>
  <c r="C97" i="3"/>
  <c r="K95" i="3"/>
  <c r="J95" i="3"/>
  <c r="J94" i="3" s="1"/>
  <c r="I95" i="3"/>
  <c r="H95" i="3"/>
  <c r="G95" i="3"/>
  <c r="F95" i="3"/>
  <c r="C95" i="3"/>
  <c r="K94" i="3"/>
  <c r="H94" i="3"/>
  <c r="G94" i="3"/>
  <c r="C94" i="3"/>
  <c r="K92" i="3"/>
  <c r="J92" i="3"/>
  <c r="I92" i="3"/>
  <c r="H92" i="3"/>
  <c r="G92" i="3"/>
  <c r="F92" i="3"/>
  <c r="C92" i="3"/>
  <c r="K91" i="3"/>
  <c r="J91" i="3"/>
  <c r="I91" i="3"/>
  <c r="G91" i="3"/>
  <c r="F91" i="3"/>
  <c r="C91" i="3"/>
  <c r="K89" i="3"/>
  <c r="J89" i="3"/>
  <c r="J86" i="3" s="1"/>
  <c r="J85" i="3" s="1"/>
  <c r="J84" i="3" s="1"/>
  <c r="I89" i="3"/>
  <c r="H89" i="3"/>
  <c r="G89" i="3"/>
  <c r="F89" i="3"/>
  <c r="C89" i="3"/>
  <c r="K87" i="3"/>
  <c r="K86" i="3" s="1"/>
  <c r="J87" i="3"/>
  <c r="I87" i="3"/>
  <c r="H87" i="3"/>
  <c r="G87" i="3"/>
  <c r="F87" i="3"/>
  <c r="C87" i="3"/>
  <c r="C86" i="3" s="1"/>
  <c r="C85" i="3" s="1"/>
  <c r="C84" i="3" s="1"/>
  <c r="I86" i="3"/>
  <c r="H86" i="3"/>
  <c r="I85" i="3"/>
  <c r="I84" i="3" s="1"/>
  <c r="K82" i="3"/>
  <c r="J82" i="3"/>
  <c r="I82" i="3"/>
  <c r="H82" i="3"/>
  <c r="G82" i="3"/>
  <c r="E82" i="3" s="1"/>
  <c r="D82" i="3" s="1"/>
  <c r="F82" i="3"/>
  <c r="C82" i="3"/>
  <c r="C79" i="3" s="1"/>
  <c r="C78" i="3" s="1"/>
  <c r="C77" i="3" s="1"/>
  <c r="K80" i="3"/>
  <c r="J80" i="3"/>
  <c r="I80" i="3"/>
  <c r="H80" i="3"/>
  <c r="G80" i="3"/>
  <c r="F80" i="3"/>
  <c r="C80" i="3"/>
  <c r="K79" i="3"/>
  <c r="J79" i="3"/>
  <c r="I79" i="3"/>
  <c r="I78" i="3" s="1"/>
  <c r="I77" i="3" s="1"/>
  <c r="G79" i="3"/>
  <c r="F79" i="3"/>
  <c r="K78" i="3"/>
  <c r="J78" i="3"/>
  <c r="J77" i="3" s="1"/>
  <c r="G78" i="3"/>
  <c r="F78" i="3"/>
  <c r="K77" i="3"/>
  <c r="G77" i="3"/>
  <c r="K75" i="3"/>
  <c r="J75" i="3"/>
  <c r="I75" i="3"/>
  <c r="H75" i="3"/>
  <c r="G75" i="3"/>
  <c r="F75" i="3"/>
  <c r="C75" i="3"/>
  <c r="K73" i="3"/>
  <c r="J73" i="3"/>
  <c r="I73" i="3"/>
  <c r="I70" i="3" s="1"/>
  <c r="I69" i="3" s="1"/>
  <c r="H73" i="3"/>
  <c r="G73" i="3"/>
  <c r="F73" i="3"/>
  <c r="E73" i="3"/>
  <c r="D73" i="3" s="1"/>
  <c r="C73" i="3"/>
  <c r="K71" i="3"/>
  <c r="J71" i="3"/>
  <c r="J70" i="3" s="1"/>
  <c r="J69" i="3" s="1"/>
  <c r="J68" i="3" s="1"/>
  <c r="I71" i="3"/>
  <c r="H71" i="3"/>
  <c r="G71" i="3"/>
  <c r="F71" i="3"/>
  <c r="C71" i="3"/>
  <c r="K70" i="3"/>
  <c r="K69" i="3" s="1"/>
  <c r="K68" i="3" s="1"/>
  <c r="G70" i="3"/>
  <c r="G69" i="3" s="1"/>
  <c r="G68" i="3" s="1"/>
  <c r="C70" i="3"/>
  <c r="C69" i="3" s="1"/>
  <c r="C68" i="3" s="1"/>
  <c r="I68" i="3"/>
  <c r="K66" i="3"/>
  <c r="J66" i="3"/>
  <c r="J65" i="3" s="1"/>
  <c r="I66" i="3"/>
  <c r="H66" i="3"/>
  <c r="G66" i="3"/>
  <c r="F66" i="3"/>
  <c r="C66" i="3"/>
  <c r="K65" i="3"/>
  <c r="I65" i="3"/>
  <c r="H65" i="3"/>
  <c r="G65" i="3"/>
  <c r="C65" i="3"/>
  <c r="K63" i="3"/>
  <c r="J63" i="3"/>
  <c r="I63" i="3"/>
  <c r="H63" i="3"/>
  <c r="G63" i="3"/>
  <c r="F63" i="3"/>
  <c r="C63" i="3"/>
  <c r="K62" i="3"/>
  <c r="J62" i="3"/>
  <c r="I62" i="3"/>
  <c r="G62" i="3"/>
  <c r="F62" i="3"/>
  <c r="C62" i="3"/>
  <c r="K60" i="3"/>
  <c r="J60" i="3"/>
  <c r="J46" i="3" s="1"/>
  <c r="I60" i="3"/>
  <c r="H60" i="3"/>
  <c r="G60" i="3"/>
  <c r="F60" i="3"/>
  <c r="E60" i="3" s="1"/>
  <c r="D60" i="3" s="1"/>
  <c r="C60" i="3"/>
  <c r="K58" i="3"/>
  <c r="K46" i="3" s="1"/>
  <c r="K37" i="3" s="1"/>
  <c r="K36" i="3" s="1"/>
  <c r="J58" i="3"/>
  <c r="I58" i="3"/>
  <c r="H58" i="3"/>
  <c r="G58" i="3"/>
  <c r="F58" i="3"/>
  <c r="C58" i="3"/>
  <c r="C46" i="3" s="1"/>
  <c r="K56" i="3"/>
  <c r="J56" i="3"/>
  <c r="I56" i="3"/>
  <c r="H56" i="3"/>
  <c r="G56" i="3"/>
  <c r="F56" i="3"/>
  <c r="C56" i="3"/>
  <c r="K47" i="3"/>
  <c r="J47" i="3"/>
  <c r="I47" i="3"/>
  <c r="I46" i="3" s="1"/>
  <c r="H47" i="3"/>
  <c r="G47" i="3"/>
  <c r="F47" i="3"/>
  <c r="E47" i="3"/>
  <c r="D47" i="3" s="1"/>
  <c r="C47" i="3"/>
  <c r="F46" i="3"/>
  <c r="K43" i="3"/>
  <c r="K38" i="3" s="1"/>
  <c r="J43" i="3"/>
  <c r="I43" i="3"/>
  <c r="H43" i="3"/>
  <c r="G43" i="3"/>
  <c r="F43" i="3"/>
  <c r="C43" i="3"/>
  <c r="C38" i="3" s="1"/>
  <c r="K41" i="3"/>
  <c r="J41" i="3"/>
  <c r="I41" i="3"/>
  <c r="H41" i="3"/>
  <c r="G41" i="3"/>
  <c r="F41" i="3"/>
  <c r="C41" i="3"/>
  <c r="K39" i="3"/>
  <c r="J39" i="3"/>
  <c r="I39" i="3"/>
  <c r="I38" i="3" s="1"/>
  <c r="H39" i="3"/>
  <c r="G39" i="3"/>
  <c r="F39" i="3"/>
  <c r="E39" i="3"/>
  <c r="D39" i="3" s="1"/>
  <c r="C39" i="3"/>
  <c r="J38" i="3"/>
  <c r="F38" i="3"/>
  <c r="C37" i="3"/>
  <c r="C36" i="3" s="1"/>
  <c r="K34" i="3"/>
  <c r="J34" i="3"/>
  <c r="I34" i="3"/>
  <c r="I29" i="3" s="1"/>
  <c r="H34" i="3"/>
  <c r="G34" i="3"/>
  <c r="F34" i="3"/>
  <c r="E34" i="3"/>
  <c r="D34" i="3" s="1"/>
  <c r="C34" i="3"/>
  <c r="K30" i="3"/>
  <c r="J30" i="3"/>
  <c r="J29" i="3" s="1"/>
  <c r="J25" i="3" s="1"/>
  <c r="J24" i="3" s="1"/>
  <c r="I30" i="3"/>
  <c r="H30" i="3"/>
  <c r="G30" i="3"/>
  <c r="F30" i="3"/>
  <c r="C30" i="3"/>
  <c r="K29" i="3"/>
  <c r="K25" i="3" s="1"/>
  <c r="K24" i="3" s="1"/>
  <c r="H29" i="3"/>
  <c r="G29" i="3"/>
  <c r="G25" i="3" s="1"/>
  <c r="C29" i="3"/>
  <c r="C25" i="3" s="1"/>
  <c r="K27" i="3"/>
  <c r="J27" i="3"/>
  <c r="I27" i="3"/>
  <c r="H27" i="3"/>
  <c r="G27" i="3"/>
  <c r="F27" i="3"/>
  <c r="C27" i="3"/>
  <c r="K26" i="3"/>
  <c r="J26" i="3"/>
  <c r="I26" i="3"/>
  <c r="I25" i="3" s="1"/>
  <c r="I24" i="3" s="1"/>
  <c r="G26" i="3"/>
  <c r="F26" i="3"/>
  <c r="C26" i="3"/>
  <c r="G24" i="3"/>
  <c r="C24" i="3"/>
  <c r="K20" i="3"/>
  <c r="J20" i="3"/>
  <c r="I20" i="3"/>
  <c r="H20" i="3"/>
  <c r="G20" i="3"/>
  <c r="F20" i="3"/>
  <c r="C20" i="3"/>
  <c r="K12" i="3"/>
  <c r="J12" i="3"/>
  <c r="I12" i="3"/>
  <c r="I11" i="3" s="1"/>
  <c r="I10" i="3" s="1"/>
  <c r="I9" i="3" s="1"/>
  <c r="H12" i="3"/>
  <c r="G12" i="3"/>
  <c r="F12" i="3"/>
  <c r="C12" i="3"/>
  <c r="K11" i="3"/>
  <c r="J11" i="3"/>
  <c r="J10" i="3" s="1"/>
  <c r="J9" i="3" s="1"/>
  <c r="G11" i="3"/>
  <c r="F11" i="3"/>
  <c r="C11" i="3"/>
  <c r="K10" i="3"/>
  <c r="K9" i="3" s="1"/>
  <c r="G10" i="3"/>
  <c r="G9" i="3" s="1"/>
  <c r="C10" i="3"/>
  <c r="C9" i="3" s="1"/>
  <c r="E12" i="3" l="1"/>
  <c r="D12" i="3" s="1"/>
  <c r="K152" i="3"/>
  <c r="E203" i="3"/>
  <c r="D203" i="3" s="1"/>
  <c r="H206" i="3"/>
  <c r="E211" i="3"/>
  <c r="D211" i="3" s="1"/>
  <c r="H38" i="3"/>
  <c r="E41" i="3"/>
  <c r="D41" i="3" s="1"/>
  <c r="E66" i="3"/>
  <c r="D66" i="3" s="1"/>
  <c r="F65" i="3"/>
  <c r="E65" i="3" s="1"/>
  <c r="D65" i="3" s="1"/>
  <c r="E75" i="3"/>
  <c r="D75" i="3" s="1"/>
  <c r="H70" i="3"/>
  <c r="H69" i="3" s="1"/>
  <c r="H68" i="3" s="1"/>
  <c r="H91" i="3"/>
  <c r="E91" i="3" s="1"/>
  <c r="D91" i="3" s="1"/>
  <c r="E92" i="3"/>
  <c r="D92" i="3" s="1"/>
  <c r="G105" i="3"/>
  <c r="E106" i="3"/>
  <c r="D106" i="3" s="1"/>
  <c r="E125" i="3"/>
  <c r="C152" i="3"/>
  <c r="J152" i="3"/>
  <c r="F158" i="3"/>
  <c r="E165" i="3"/>
  <c r="D165" i="3" s="1"/>
  <c r="F164" i="3"/>
  <c r="E164" i="3" s="1"/>
  <c r="D164" i="3" s="1"/>
  <c r="E30" i="3"/>
  <c r="D30" i="3" s="1"/>
  <c r="F29" i="3"/>
  <c r="E46" i="3"/>
  <c r="D46" i="3" s="1"/>
  <c r="E89" i="3"/>
  <c r="D89" i="3" s="1"/>
  <c r="F86" i="3"/>
  <c r="I37" i="3"/>
  <c r="I36" i="3" s="1"/>
  <c r="I8" i="3" s="1"/>
  <c r="I6" i="3" s="1"/>
  <c r="H46" i="3"/>
  <c r="E56" i="3"/>
  <c r="D56" i="3" s="1"/>
  <c r="H79" i="3"/>
  <c r="E80" i="3"/>
  <c r="D80" i="3" s="1"/>
  <c r="H85" i="3"/>
  <c r="H84" i="3" s="1"/>
  <c r="G86" i="3"/>
  <c r="E87" i="3"/>
  <c r="D87" i="3" s="1"/>
  <c r="K85" i="3"/>
  <c r="K84" i="3" s="1"/>
  <c r="K8" i="3" s="1"/>
  <c r="K6" i="3" s="1"/>
  <c r="E95" i="3"/>
  <c r="D95" i="3" s="1"/>
  <c r="F94" i="3"/>
  <c r="E94" i="3" s="1"/>
  <c r="D94" i="3" s="1"/>
  <c r="E124" i="3"/>
  <c r="F123" i="3"/>
  <c r="J37" i="3"/>
  <c r="J36" i="3" s="1"/>
  <c r="E58" i="3"/>
  <c r="D58" i="3" s="1"/>
  <c r="G46" i="3"/>
  <c r="F77" i="3"/>
  <c r="J136" i="3"/>
  <c r="J123" i="3" s="1"/>
  <c r="J8" i="3" s="1"/>
  <c r="J6" i="3" s="1"/>
  <c r="E137" i="3"/>
  <c r="D137" i="3" s="1"/>
  <c r="E11" i="3"/>
  <c r="D11" i="3" s="1"/>
  <c r="F10" i="3"/>
  <c r="H11" i="3"/>
  <c r="H10" i="3" s="1"/>
  <c r="H9" i="3" s="1"/>
  <c r="E20" i="3"/>
  <c r="D20" i="3" s="1"/>
  <c r="H26" i="3"/>
  <c r="E27" i="3"/>
  <c r="D27" i="3" s="1"/>
  <c r="E43" i="3"/>
  <c r="D43" i="3" s="1"/>
  <c r="G38" i="3"/>
  <c r="G37" i="3" s="1"/>
  <c r="G36" i="3" s="1"/>
  <c r="H62" i="3"/>
  <c r="E62" i="3" s="1"/>
  <c r="D62" i="3" s="1"/>
  <c r="E63" i="3"/>
  <c r="D63" i="3" s="1"/>
  <c r="E71" i="3"/>
  <c r="D71" i="3" s="1"/>
  <c r="F70" i="3"/>
  <c r="G99" i="3"/>
  <c r="E99" i="3" s="1"/>
  <c r="D99" i="3" s="1"/>
  <c r="E100" i="3"/>
  <c r="D100" i="3" s="1"/>
  <c r="F110" i="3"/>
  <c r="E110" i="3" s="1"/>
  <c r="D110" i="3" s="1"/>
  <c r="E112" i="3"/>
  <c r="D112" i="3" s="1"/>
  <c r="E206" i="3"/>
  <c r="D206" i="3" s="1"/>
  <c r="I123" i="3"/>
  <c r="C125" i="3"/>
  <c r="C124" i="3" s="1"/>
  <c r="C123" i="3" s="1"/>
  <c r="C8" i="3" s="1"/>
  <c r="C6" i="3" s="1"/>
  <c r="E136" i="3"/>
  <c r="D136" i="3" s="1"/>
  <c r="E153" i="3"/>
  <c r="D153" i="3" s="1"/>
  <c r="E169" i="3"/>
  <c r="D169" i="3" s="1"/>
  <c r="F168" i="3"/>
  <c r="F187" i="3"/>
  <c r="E191" i="3"/>
  <c r="D191" i="3" s="1"/>
  <c r="G188" i="3"/>
  <c r="G187" i="3" s="1"/>
  <c r="G186" i="3" s="1"/>
  <c r="G185" i="3" s="1"/>
  <c r="K188" i="3"/>
  <c r="K187" i="3" s="1"/>
  <c r="K186" i="3" s="1"/>
  <c r="K185" i="3" s="1"/>
  <c r="E118" i="3"/>
  <c r="F117" i="3"/>
  <c r="D126" i="3"/>
  <c r="E133" i="3"/>
  <c r="D133" i="3" s="1"/>
  <c r="E154" i="3"/>
  <c r="D154" i="3" s="1"/>
  <c r="E155" i="3"/>
  <c r="D155" i="3" s="1"/>
  <c r="E175" i="3"/>
  <c r="D175" i="3" s="1"/>
  <c r="F174" i="3"/>
  <c r="E180" i="3"/>
  <c r="D180" i="3" s="1"/>
  <c r="F179" i="3"/>
  <c r="H187" i="3"/>
  <c r="H186" i="3" s="1"/>
  <c r="H185" i="3" s="1"/>
  <c r="E138" i="3"/>
  <c r="D138" i="3" s="1"/>
  <c r="I157" i="3"/>
  <c r="I152" i="3" s="1"/>
  <c r="G161" i="3"/>
  <c r="E161" i="3" s="1"/>
  <c r="D161" i="3" s="1"/>
  <c r="E162" i="3"/>
  <c r="D162" i="3" s="1"/>
  <c r="E189" i="3"/>
  <c r="D189" i="3" s="1"/>
  <c r="E193" i="3"/>
  <c r="D193" i="3" s="1"/>
  <c r="H25" i="3" l="1"/>
  <c r="H24" i="3" s="1"/>
  <c r="E26" i="3"/>
  <c r="D26" i="3" s="1"/>
  <c r="D124" i="3"/>
  <c r="H78" i="3"/>
  <c r="E79" i="3"/>
  <c r="D79" i="3" s="1"/>
  <c r="E29" i="3"/>
  <c r="D29" i="3" s="1"/>
  <c r="F25" i="3"/>
  <c r="D125" i="3"/>
  <c r="E10" i="3"/>
  <c r="D10" i="3" s="1"/>
  <c r="F9" i="3"/>
  <c r="E179" i="3"/>
  <c r="D179" i="3" s="1"/>
  <c r="F178" i="3"/>
  <c r="D118" i="3"/>
  <c r="E117" i="3"/>
  <c r="D117" i="3" s="1"/>
  <c r="E187" i="3"/>
  <c r="D187" i="3" s="1"/>
  <c r="F186" i="3"/>
  <c r="F37" i="3"/>
  <c r="E188" i="3"/>
  <c r="D188" i="3" s="1"/>
  <c r="G85" i="3"/>
  <c r="G84" i="3" s="1"/>
  <c r="E86" i="3"/>
  <c r="D86" i="3" s="1"/>
  <c r="F85" i="3"/>
  <c r="E158" i="3"/>
  <c r="F157" i="3"/>
  <c r="E70" i="3"/>
  <c r="D70" i="3" s="1"/>
  <c r="F69" i="3"/>
  <c r="E123" i="3"/>
  <c r="D123" i="3" s="1"/>
  <c r="E174" i="3"/>
  <c r="D174" i="3" s="1"/>
  <c r="F173" i="3"/>
  <c r="E168" i="3"/>
  <c r="D168" i="3" s="1"/>
  <c r="F167" i="3"/>
  <c r="E167" i="3" s="1"/>
  <c r="D167" i="3" s="1"/>
  <c r="E38" i="3"/>
  <c r="D38" i="3" s="1"/>
  <c r="G157" i="3"/>
  <c r="G152" i="3" s="1"/>
  <c r="G104" i="3"/>
  <c r="E105" i="3"/>
  <c r="D105" i="3" s="1"/>
  <c r="H37" i="3"/>
  <c r="H36" i="3" s="1"/>
  <c r="E69" i="3" l="1"/>
  <c r="D69" i="3" s="1"/>
  <c r="F68" i="3"/>
  <c r="E68" i="3" s="1"/>
  <c r="D68" i="3" s="1"/>
  <c r="E37" i="3"/>
  <c r="D37" i="3" s="1"/>
  <c r="F36" i="3"/>
  <c r="E36" i="3" s="1"/>
  <c r="D36" i="3" s="1"/>
  <c r="F172" i="3"/>
  <c r="E172" i="3" s="1"/>
  <c r="D172" i="3" s="1"/>
  <c r="E173" i="3"/>
  <c r="D173" i="3" s="1"/>
  <c r="E186" i="3"/>
  <c r="D186" i="3" s="1"/>
  <c r="F185" i="3"/>
  <c r="E185" i="3" s="1"/>
  <c r="D185" i="3" s="1"/>
  <c r="E178" i="3"/>
  <c r="D178" i="3" s="1"/>
  <c r="F177" i="3"/>
  <c r="E177" i="3" s="1"/>
  <c r="D177" i="3" s="1"/>
  <c r="H77" i="3"/>
  <c r="E77" i="3" s="1"/>
  <c r="D77" i="3" s="1"/>
  <c r="E78" i="3"/>
  <c r="D78" i="3" s="1"/>
  <c r="G103" i="3"/>
  <c r="E103" i="3" s="1"/>
  <c r="D103" i="3" s="1"/>
  <c r="E104" i="3"/>
  <c r="D104" i="3" s="1"/>
  <c r="E9" i="3"/>
  <c r="D9" i="3" s="1"/>
  <c r="E85" i="3"/>
  <c r="D85" i="3" s="1"/>
  <c r="F84" i="3"/>
  <c r="E84" i="3" s="1"/>
  <c r="D84" i="3" s="1"/>
  <c r="E157" i="3"/>
  <c r="D157" i="3" s="1"/>
  <c r="F152" i="3"/>
  <c r="E152" i="3" s="1"/>
  <c r="D152" i="3" s="1"/>
  <c r="E25" i="3"/>
  <c r="D25" i="3" s="1"/>
  <c r="F24" i="3"/>
  <c r="E24" i="3" s="1"/>
  <c r="D24" i="3" s="1"/>
  <c r="G8" i="3" l="1"/>
  <c r="G6" i="3" s="1"/>
  <c r="F8" i="3"/>
  <c r="H8" i="3"/>
  <c r="H6" i="3" s="1"/>
  <c r="E8" i="3" l="1"/>
  <c r="F6" i="3"/>
  <c r="D8" i="3" l="1"/>
  <c r="D6" i="3" s="1"/>
  <c r="E6" i="3"/>
  <c r="C21" i="2" l="1"/>
  <c r="D21" i="2"/>
  <c r="E21" i="2"/>
  <c r="B21" i="2"/>
  <c r="B22" i="2" s="1"/>
  <c r="E20" i="2"/>
  <c r="D20" i="2"/>
  <c r="D22" i="2" s="1"/>
  <c r="C20" i="2"/>
  <c r="B20" i="2"/>
  <c r="E18" i="2"/>
  <c r="D18" i="2"/>
  <c r="C18" i="2"/>
  <c r="B18" i="2"/>
  <c r="E17" i="2"/>
  <c r="D17" i="2"/>
  <c r="C17" i="2"/>
  <c r="B17" i="2"/>
  <c r="D30" i="2"/>
  <c r="D29" i="2"/>
  <c r="E22" i="2"/>
  <c r="C22" i="2"/>
  <c r="E19" i="2"/>
  <c r="C19" i="2"/>
  <c r="B19" i="2"/>
  <c r="E23" i="2" l="1"/>
  <c r="C23" i="2"/>
  <c r="B23" i="2"/>
  <c r="D19" i="2"/>
  <c r="D23" i="2" s="1"/>
  <c r="G107" i="1"/>
  <c r="E107" i="1"/>
  <c r="G106" i="1"/>
  <c r="E106" i="1"/>
  <c r="D105" i="1"/>
  <c r="E105" i="1" s="1"/>
  <c r="E104" i="1" s="1"/>
  <c r="E103" i="1" s="1"/>
  <c r="E102" i="1" s="1"/>
  <c r="F104" i="1"/>
  <c r="G104" i="1" s="1"/>
  <c r="D104" i="1"/>
  <c r="D103" i="1" s="1"/>
  <c r="D102" i="1" s="1"/>
  <c r="C104" i="1"/>
  <c r="F103" i="1"/>
  <c r="C103" i="1"/>
  <c r="F102" i="1"/>
  <c r="C102" i="1"/>
  <c r="G97" i="1"/>
  <c r="E97" i="1"/>
  <c r="F96" i="1"/>
  <c r="G96" i="1" s="1"/>
  <c r="E96" i="1"/>
  <c r="D96" i="1"/>
  <c r="C96" i="1"/>
  <c r="G95" i="1"/>
  <c r="E95" i="1"/>
  <c r="G94" i="1"/>
  <c r="E94" i="1"/>
  <c r="G93" i="1"/>
  <c r="E93" i="1"/>
  <c r="G92" i="1"/>
  <c r="E92" i="1"/>
  <c r="G91" i="1"/>
  <c r="E91" i="1"/>
  <c r="E89" i="1" s="1"/>
  <c r="G90" i="1"/>
  <c r="E90" i="1"/>
  <c r="F89" i="1"/>
  <c r="F85" i="1" s="1"/>
  <c r="G85" i="1" s="1"/>
  <c r="D89" i="1"/>
  <c r="C89" i="1"/>
  <c r="G88" i="1"/>
  <c r="E88" i="1"/>
  <c r="G87" i="1"/>
  <c r="E87" i="1"/>
  <c r="E86" i="1" s="1"/>
  <c r="G86" i="1"/>
  <c r="F86" i="1"/>
  <c r="D86" i="1"/>
  <c r="C86" i="1"/>
  <c r="C85" i="1" s="1"/>
  <c r="D85" i="1"/>
  <c r="G80" i="1"/>
  <c r="G79" i="1"/>
  <c r="G78" i="1"/>
  <c r="G77" i="1"/>
  <c r="F76" i="1"/>
  <c r="G76" i="1" s="1"/>
  <c r="E76" i="1"/>
  <c r="D76" i="1"/>
  <c r="C76" i="1"/>
  <c r="G75" i="1"/>
  <c r="G74" i="1"/>
  <c r="F74" i="1"/>
  <c r="E74" i="1"/>
  <c r="D74" i="1"/>
  <c r="C74" i="1"/>
  <c r="G73" i="1"/>
  <c r="E73" i="1"/>
  <c r="G72" i="1"/>
  <c r="E72" i="1"/>
  <c r="E71" i="1" s="1"/>
  <c r="F71" i="1"/>
  <c r="G71" i="1" s="1"/>
  <c r="D71" i="1"/>
  <c r="D50" i="1" s="1"/>
  <c r="C71" i="1"/>
  <c r="G70" i="1"/>
  <c r="E70" i="1"/>
  <c r="E69" i="1" s="1"/>
  <c r="G69" i="1"/>
  <c r="F69" i="1"/>
  <c r="D69" i="1"/>
  <c r="C69" i="1"/>
  <c r="G68" i="1"/>
  <c r="G67" i="1"/>
  <c r="F66" i="1"/>
  <c r="G66" i="1" s="1"/>
  <c r="E66" i="1"/>
  <c r="D66" i="1"/>
  <c r="C66" i="1"/>
  <c r="G65" i="1"/>
  <c r="E65" i="1"/>
  <c r="G64" i="1"/>
  <c r="G63" i="1"/>
  <c r="G62" i="1"/>
  <c r="E62" i="1"/>
  <c r="G61" i="1"/>
  <c r="E61" i="1"/>
  <c r="E60" i="1" s="1"/>
  <c r="E57" i="1" s="1"/>
  <c r="G60" i="1"/>
  <c r="G59" i="1"/>
  <c r="E59" i="1"/>
  <c r="G58" i="1"/>
  <c r="E58" i="1"/>
  <c r="F57" i="1"/>
  <c r="G57" i="1" s="1"/>
  <c r="D57" i="1"/>
  <c r="C57" i="1"/>
  <c r="G56" i="1"/>
  <c r="E56" i="1"/>
  <c r="G55" i="1"/>
  <c r="G54" i="1"/>
  <c r="E54" i="1"/>
  <c r="E51" i="1" s="1"/>
  <c r="E50" i="1" s="1"/>
  <c r="G53" i="1"/>
  <c r="E53" i="1"/>
  <c r="G52" i="1"/>
  <c r="F51" i="1"/>
  <c r="F50" i="1" s="1"/>
  <c r="D51" i="1"/>
  <c r="C51" i="1"/>
  <c r="C50" i="1"/>
  <c r="C108" i="1" s="1"/>
  <c r="G43" i="1"/>
  <c r="E43" i="1"/>
  <c r="G42" i="1"/>
  <c r="D42" i="1"/>
  <c r="E42" i="1" s="1"/>
  <c r="E41" i="1" s="1"/>
  <c r="E40" i="1" s="1"/>
  <c r="F41" i="1"/>
  <c r="F40" i="1" s="1"/>
  <c r="G40" i="1" s="1"/>
  <c r="D41" i="1"/>
  <c r="C41" i="1"/>
  <c r="D40" i="1"/>
  <c r="C40" i="1"/>
  <c r="G38" i="1"/>
  <c r="E38" i="1"/>
  <c r="G37" i="1"/>
  <c r="E37" i="1"/>
  <c r="D37" i="1"/>
  <c r="C37" i="1"/>
  <c r="G36" i="1"/>
  <c r="E36" i="1"/>
  <c r="E35" i="1" s="1"/>
  <c r="E34" i="1" s="1"/>
  <c r="F35" i="1"/>
  <c r="D35" i="1"/>
  <c r="G35" i="1" s="1"/>
  <c r="C35" i="1"/>
  <c r="C34" i="1" s="1"/>
  <c r="F34" i="1"/>
  <c r="G29" i="1"/>
  <c r="G28" i="1"/>
  <c r="F28" i="1"/>
  <c r="E28" i="1"/>
  <c r="D28" i="1"/>
  <c r="C28" i="1"/>
  <c r="G27" i="1"/>
  <c r="G26" i="1"/>
  <c r="G25" i="1"/>
  <c r="G24" i="1"/>
  <c r="F24" i="1"/>
  <c r="E24" i="1"/>
  <c r="D24" i="1"/>
  <c r="C24" i="1"/>
  <c r="C10" i="1" s="1"/>
  <c r="G23" i="1"/>
  <c r="G22" i="1"/>
  <c r="E22" i="1"/>
  <c r="G21" i="1"/>
  <c r="E21" i="1"/>
  <c r="F20" i="1"/>
  <c r="G20" i="1" s="1"/>
  <c r="E20" i="1"/>
  <c r="D20" i="1"/>
  <c r="C20" i="1"/>
  <c r="G19" i="1"/>
  <c r="G18" i="1"/>
  <c r="G17" i="1"/>
  <c r="G16" i="1"/>
  <c r="F15" i="1"/>
  <c r="G15" i="1" s="1"/>
  <c r="E15" i="1"/>
  <c r="D15" i="1"/>
  <c r="C15" i="1"/>
  <c r="G14" i="1"/>
  <c r="E14" i="1"/>
  <c r="G13" i="1"/>
  <c r="E13" i="1"/>
  <c r="G12" i="1"/>
  <c r="E12" i="1"/>
  <c r="F11" i="1"/>
  <c r="G11" i="1" s="1"/>
  <c r="E11" i="1"/>
  <c r="E10" i="1" s="1"/>
  <c r="D11" i="1"/>
  <c r="D10" i="1" s="1"/>
  <c r="C11" i="1"/>
  <c r="F10" i="1"/>
  <c r="F108" i="1" l="1"/>
  <c r="G50" i="1"/>
  <c r="E45" i="1"/>
  <c r="G102" i="1"/>
  <c r="F45" i="1"/>
  <c r="C45" i="1"/>
  <c r="D108" i="1"/>
  <c r="E85" i="1"/>
  <c r="E108" i="1" s="1"/>
  <c r="G103" i="1"/>
  <c r="G10" i="1"/>
  <c r="G41" i="1"/>
  <c r="G51" i="1"/>
  <c r="G89" i="1"/>
  <c r="G105" i="1"/>
  <c r="D34" i="1"/>
  <c r="D45" i="1" s="1"/>
  <c r="G45" i="1" l="1"/>
  <c r="G108" i="1"/>
  <c r="G34" i="1"/>
</calcChain>
</file>

<file path=xl/sharedStrings.xml><?xml version="1.0" encoding="utf-8"?>
<sst xmlns="http://schemas.openxmlformats.org/spreadsheetml/2006/main" count="401" uniqueCount="275">
  <si>
    <t>OPĆINA GORNJI BOGIĆEVCI</t>
  </si>
  <si>
    <t>OPĆI DIO PRORAČUNA</t>
  </si>
  <si>
    <t>A. RAČUN PRIHODA I RASHODA</t>
  </si>
  <si>
    <t xml:space="preserve"> 6. PRIHODI POSLOVANJA</t>
  </si>
  <si>
    <t>BROJ KONTA</t>
  </si>
  <si>
    <t>NAZIV PRIHODA</t>
  </si>
  <si>
    <t>PLAN 2019.</t>
  </si>
  <si>
    <t>PLAN PO PRVOM REBALANSU</t>
  </si>
  <si>
    <t>REBALANS DRUGI</t>
  </si>
  <si>
    <t>NOVI PLAN</t>
  </si>
  <si>
    <t xml:space="preserve">Indeks </t>
  </si>
  <si>
    <t>3 (4 - 2)</t>
  </si>
  <si>
    <t>5(4:2)x100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</si>
  <si>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</si>
  <si>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</si>
  <si>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</si>
  <si>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</si>
  <si>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</si>
  <si>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 i od subjek. unutar opće države</t>
  </si>
  <si>
    <t xml:space="preserve">Pomoći iz proračuna </t>
  </si>
  <si>
    <t>Pomoć proračunskim korisnicima iz proračuna koji im nije nadležan</t>
  </si>
  <si>
    <t>Pom.iz drž.pror.temeljem prijenosa EU sr.</t>
  </si>
  <si>
    <t>Prihodi od imovine</t>
  </si>
  <si>
    <t>Prihodi od financijske imovine</t>
  </si>
  <si>
    <t>Prihodi od financijske imovine KNJIŽNICA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</si>
  <si>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</si>
  <si>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</si>
  <si>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</si>
  <si>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</si>
  <si>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Komunalni doprinosi i naknade</t>
  </si>
  <si>
    <t>Ostali prihodi od nefinancijske imovine</t>
  </si>
  <si>
    <t>Prihodi od prodaje robe i proizvoda, te pruženih usluga</t>
  </si>
  <si>
    <t>Kazne, upravne mjere i ostali prihodi</t>
  </si>
  <si>
    <t xml:space="preserve"> 7. PRIHODI OD NEFINANCIJSKE IMOVINE</t>
  </si>
  <si>
    <t>PRIHODI OD PRODAJE NEFINANCIJSKE IMOVINE</t>
  </si>
  <si>
    <t>Prihodi od prodaje neproizvedene imovine</t>
  </si>
  <si>
    <t>Prihodi od prodaje materijalne imovine - pr.bog.</t>
  </si>
  <si>
    <t>Prihod od prodaje neproizvedene imovine</t>
  </si>
  <si>
    <t>Prihod od prodaje postrojenja i opreme</t>
  </si>
  <si>
    <t xml:space="preserve">                        8. PRIMICI OD FINANCIJSKE IMOVINE I ZADUŽIVANJA</t>
  </si>
  <si>
    <t>PRIMICI OD FIN. IMOVINE I ZADUŽIVANJA</t>
  </si>
  <si>
    <t>Primici od zaduživanja</t>
  </si>
  <si>
    <t>Primljeni zajmovi od tuz. Banaka</t>
  </si>
  <si>
    <t>Manjak prihoda / Višak iz preth.god.</t>
  </si>
  <si>
    <t xml:space="preserve">             UKUPNO PRIHODI ( 6+7+8):</t>
  </si>
  <si>
    <t>3. RASHODI POSLOVANJA</t>
  </si>
  <si>
    <t>NAZIV RASHODA</t>
  </si>
  <si>
    <t>RASHODI POSLOVANJA</t>
  </si>
  <si>
    <t>Rashodi za zaposlene</t>
  </si>
  <si>
    <t>Plaće</t>
  </si>
  <si>
    <t>Ostali rashodi za zaposlene</t>
  </si>
  <si>
    <t>Ostali rashodi za zaposlene KNJIŽNICA</t>
  </si>
  <si>
    <t>Doprinosi na plaće</t>
  </si>
  <si>
    <t>Plaća knjižnica</t>
  </si>
  <si>
    <t>Materijalni rashodi</t>
  </si>
  <si>
    <t>Naknade troškova zaposlenima</t>
  </si>
  <si>
    <t>Naknade troškova taposlenima  KNJIŽNICA</t>
  </si>
  <si>
    <t>Rashodi za materijal i energiju</t>
  </si>
  <si>
    <t>Rashodi za materijal i energiju KNJIŽNICA</t>
  </si>
  <si>
    <t>Rashodi za usluge</t>
  </si>
  <si>
    <t>Rashodi za usluge KNJIŽNICA</t>
  </si>
  <si>
    <t>Ostali nespomenuti rashodi poslovanja</t>
  </si>
  <si>
    <t>Ostali rashodi poslovanja  KNJIŽNICA</t>
  </si>
  <si>
    <t>Financijski rashodi</t>
  </si>
  <si>
    <t>Ostali financijski rashodi</t>
  </si>
  <si>
    <t>Ostali financijski rashodi KNJIŽNICA</t>
  </si>
  <si>
    <t>Subv. Trg. Dr.,poljoprivrednicima, obrtnicima, malim i sred poduzetnicima…</t>
  </si>
  <si>
    <t>Subvencije trg.društvima, poljoprivr. i obrtnicima izvan javnog sektora</t>
  </si>
  <si>
    <t xml:space="preserve">Potpore </t>
  </si>
  <si>
    <t>Tekuće pomoći općinskim proračunima-komunalni redar</t>
  </si>
  <si>
    <t>Tekuće potpore unutar opće države (MALA ŠKOLA)</t>
  </si>
  <si>
    <t xml:space="preserve">Naknade građanima i kućanstvima </t>
  </si>
  <si>
    <t>Ostale naknade građanima i kućanstvima iz proračuna</t>
  </si>
  <si>
    <t>Ostali rashodi</t>
  </si>
  <si>
    <t>Tekuće donacije</t>
  </si>
  <si>
    <t>Kapitalne donacije</t>
  </si>
  <si>
    <t>Izvanredni rashodi</t>
  </si>
  <si>
    <t>Kapitalne pomoći</t>
  </si>
  <si>
    <t>4. RASHODI ZA NABAVU NEFINANCIJSKE IMOVINE</t>
  </si>
  <si>
    <t>RASHODI ZA NABAVU NEFINANCIJSKE IMOVINE</t>
  </si>
  <si>
    <t>Rashodi za nabavu neproizvedene imovine</t>
  </si>
  <si>
    <t>Materijalna imovina-prirodna bog.-zemljišta</t>
  </si>
  <si>
    <t>Utvrda BEDEM - ulag.na tuđoj imovini radi prava korištenja</t>
  </si>
  <si>
    <t>Rashodi za nabavu proizvedene dugotrajne imovine</t>
  </si>
  <si>
    <t>Građevinski objekti</t>
  </si>
  <si>
    <t>Postrojenja i oprema</t>
  </si>
  <si>
    <t>Postrojenja i oprema KNJIŽNICA</t>
  </si>
  <si>
    <t>Knjige, umjetnička djela i ostale izložbene vrijednosti</t>
  </si>
  <si>
    <t>Nematerijalna proizvedena imovina</t>
  </si>
  <si>
    <t>Nemater.proizvedena imovina-knjižnični rač.softwer</t>
  </si>
  <si>
    <t>Rashodi za dodatna ulaganja na nefinancijskoj imovini</t>
  </si>
  <si>
    <t>Dodatna ulaganja na građ. Objekt. JAVNA RASVJETA</t>
  </si>
  <si>
    <t>B. RAČUN FINANCIRANJA</t>
  </si>
  <si>
    <t>NAZIV IZDATKA</t>
  </si>
  <si>
    <t>NETO FINANCIRANJE</t>
  </si>
  <si>
    <t>IZDACI ZA FINANCIJSKU IMOVINU I OTPLATE ZAJMOVA</t>
  </si>
  <si>
    <t>Izdaci za otplatu glavnice prim. zajm.</t>
  </si>
  <si>
    <t xml:space="preserve">Otplata glavnice primljenih zajmova </t>
  </si>
  <si>
    <t>Višak prihoda za pokriće rashoda iz prethodnog razdoblja</t>
  </si>
  <si>
    <t>Dio manjka/viška koji će se pokrit/rasporedit</t>
  </si>
  <si>
    <t>UKUPNO RASHODI I IZDACI 3+4+5</t>
  </si>
  <si>
    <r>
      <t xml:space="preserve">          Na temelju članka 39. Zakona o proračunu ("Narodne novine", broj 87/08) i članka 32. Stavak 5 Statuta općine  Gornji  Bogićevci  ("Službeni  vjesnik  općine Gornji  Bogićevci   br. 02/09 i  01/13), </t>
    </r>
    <r>
      <rPr>
        <b/>
        <sz val="11"/>
        <rFont val="Times New Roman"/>
        <family val="1"/>
        <charset val="238"/>
      </rPr>
      <t xml:space="preserve">OPĆINSKO </t>
    </r>
    <r>
      <rPr>
        <b/>
        <sz val="11"/>
        <rFont val="Times New Roman"/>
        <family val="1"/>
      </rPr>
      <t xml:space="preserve"> VIJEĆE OPĆINE GORNJI BOGIĆEVCI</t>
    </r>
    <r>
      <rPr>
        <sz val="11"/>
        <rFont val="Times New Roman"/>
        <family val="1"/>
      </rPr>
      <t xml:space="preserve"> na  14</t>
    </r>
    <r>
      <rPr>
        <sz val="11"/>
        <rFont val="Times New Roman"/>
        <family val="1"/>
        <charset val="238"/>
      </rPr>
      <t>. sjednici održanoj   16.12.2019.</t>
    </r>
    <r>
      <rPr>
        <sz val="11"/>
        <rFont val="Times New Roman"/>
        <family val="1"/>
      </rPr>
      <t xml:space="preserve">  godine donijelo je</t>
    </r>
  </si>
  <si>
    <t>O D L U K U</t>
  </si>
  <si>
    <t>o izmjeni i dopuni Plana Proračuna općine Gornji Bogićevci za 2019. godinu</t>
  </si>
  <si>
    <t xml:space="preserve">drugi Rebalans </t>
  </si>
  <si>
    <t>Članak 1.</t>
  </si>
  <si>
    <t xml:space="preserve">          Članak 1. Prvog  Rebalansa  Plana  Proračuna  općine  Gornji  Bogićevci za 2019. godinu </t>
  </si>
  <si>
    <r>
      <t xml:space="preserve">(Službeni glasnik općine Gornji Bogićevci broj </t>
    </r>
    <r>
      <rPr>
        <sz val="12"/>
        <rFont val="Times New Roman"/>
        <family val="1"/>
        <charset val="238"/>
      </rPr>
      <t xml:space="preserve">02/19) </t>
    </r>
    <r>
      <rPr>
        <sz val="12"/>
        <rFont val="Times New Roman"/>
        <family val="1"/>
      </rPr>
      <t xml:space="preserve">mijenja se i glasi:   </t>
    </r>
  </si>
  <si>
    <t>"Proračun općine Gornji Bogićevci za 2019.god.(u daljnjem tekstu: Proračun) sastoji se od:</t>
  </si>
  <si>
    <t>A. RAČUNA PRIHODA I RASHODA</t>
  </si>
  <si>
    <t>PLAN ZA 2019.</t>
  </si>
  <si>
    <t>POVEĆANJE / SMANJENJE U ODNOSU NA PRVI REBALANS</t>
  </si>
  <si>
    <t>PRIH.OD PRODAJE NEFINAN.IM.</t>
  </si>
  <si>
    <t>UKUPNO PRIHODI</t>
  </si>
  <si>
    <t>RASHODI ZA NABAVU NEFIN.IM.</t>
  </si>
  <si>
    <t>UKUPNO RASHODI</t>
  </si>
  <si>
    <t>RAZLIKA PRIHODA I RASHODA</t>
  </si>
  <si>
    <t>B. RAČUNA FINANCIRANJA</t>
  </si>
  <si>
    <t>PRIMICI OD FINAN.IM. I ZADUŽ.</t>
  </si>
  <si>
    <t>IZDACI OD FINAN.IM. I ZADUŽ.</t>
  </si>
  <si>
    <t>Članak 2.</t>
  </si>
  <si>
    <r>
      <t xml:space="preserve">     Prihodi i rashodi te primici i izdaci </t>
    </r>
    <r>
      <rPr>
        <b/>
        <sz val="12"/>
        <rFont val="Times New Roman"/>
        <family val="1"/>
        <charset val="238"/>
      </rPr>
      <t>koji se mjenjaju</t>
    </r>
    <r>
      <rPr>
        <sz val="12"/>
        <rFont val="Times New Roman"/>
        <family val="1"/>
      </rPr>
      <t xml:space="preserve"> utvrđuju se u Računu prihoda i rashoda i Računu financiranja za 2019. godinu kako slijedi:</t>
    </r>
  </si>
  <si>
    <t>II POSEBNI DIO</t>
  </si>
  <si>
    <t>Članak 3.</t>
  </si>
  <si>
    <t xml:space="preserve">            Rashodi i izdaci razvrstani prema proračunskim klasifikacijama u  Posebnom dijelu proračuna iskazani su kako slijedi:</t>
  </si>
  <si>
    <t>SVEUKUPNO RASHODI I IZDATCI</t>
  </si>
  <si>
    <t>SVEUKUPNO IZVORI FINANCIRANJA - PRIHODI I PRIMITCI</t>
  </si>
  <si>
    <t>VRSTA RASHODA</t>
  </si>
  <si>
    <t>GODIŠNJI PLAN 2019/PRVI REBALANS</t>
  </si>
  <si>
    <t xml:space="preserve">OPĆI </t>
  </si>
  <si>
    <t>VLASTITI</t>
  </si>
  <si>
    <t>PRIHODI ZA POSEBNE NAMJENE</t>
  </si>
  <si>
    <t>POMOĆI</t>
  </si>
  <si>
    <t>PRIHODI OD PRODAJE NEFIN.IM.</t>
  </si>
  <si>
    <t>NAMJENSKI / VIŠAK IZ PRETHODN. RAZDOBLJA</t>
  </si>
  <si>
    <t>RAZDJEL 001 JEDINSTVENI UPRAVNI ODJEL</t>
  </si>
  <si>
    <t>GLAVA 00101 POSLOVI ODJELA</t>
  </si>
  <si>
    <t>Funkcijska klasifikacija: 01-opće javne usluge</t>
  </si>
  <si>
    <t>Program 01: Redovna djelatnost</t>
  </si>
  <si>
    <t>Aktivnost: Administracija i upravljanje</t>
  </si>
  <si>
    <t>Kapitalni projekt: Nabava nefinancijske imovine za redovan rad</t>
  </si>
  <si>
    <t>Nematerijalna imovina</t>
  </si>
  <si>
    <t xml:space="preserve">GLAVA 00102 JAVNE USTANOVE ŠKOLSKOG ODGOJA </t>
  </si>
  <si>
    <t>Funkcijska klasifikacija: 09 - Obrazovanje</t>
  </si>
  <si>
    <t>Program 01: Program predškolskog odgoja-korisnik Dječji vrtić Nova Gradiška</t>
  </si>
  <si>
    <t>Aktivnost: Sufinanciranje odgajateljice "Male škole"</t>
  </si>
  <si>
    <t>Potpore</t>
  </si>
  <si>
    <t>Program 02 Javne potrebe iznad standarda u školstvu</t>
  </si>
  <si>
    <t>Aktivnost: Poticanje rada školskih ustanova na području Općine</t>
  </si>
  <si>
    <t>Aktivnost: Stipendiranje studenata</t>
  </si>
  <si>
    <t>GLAVA 00103 PROGRAMSKA DJELATNOST KULTURE</t>
  </si>
  <si>
    <t>Funkcijska klasifikacija: 08 - Rekreacija, kultura i religija</t>
  </si>
  <si>
    <t>Program 01: Program javnih potreba u kulturi</t>
  </si>
  <si>
    <t>Aktivnost: Manifestacije u kulturi pod pokroviteljstvom Općine</t>
  </si>
  <si>
    <t>Aktivnost: Udruge građana iz područja kulture</t>
  </si>
  <si>
    <t>Aktivnost: Javni radovi na području očuvanja kulturne baštine</t>
  </si>
  <si>
    <t>Program 02: Djelatnost Narodne knjižnice i čitaonice "Grigor Vitez"</t>
  </si>
  <si>
    <t>Aktivnost: Administrativno, tehničko i stručno osoblje</t>
  </si>
  <si>
    <t>Kapitalni projekt: Nabava uredske opreme i namještaja u knjižnici</t>
  </si>
  <si>
    <t>Kapitalni projekt: Nabava knjižničke građe</t>
  </si>
  <si>
    <t>Kapitalni projekt: Nabava nematerijalne imovine</t>
  </si>
  <si>
    <t>Nematerijalna proizv edena imovina</t>
  </si>
  <si>
    <t>Program 03: Religiozne potrebe građana</t>
  </si>
  <si>
    <t>Kapitalni projekt: Izgradnja i obnova sakralnih objekata</t>
  </si>
  <si>
    <t>Program 04: Ulaganja u kulturna i povjesna nalazišta</t>
  </si>
  <si>
    <t>Kapitalni projekt:Ulaganje u kulturnu destinaciju "Bedem"- utvrda Templara i Ivanovaca</t>
  </si>
  <si>
    <t>GLAVA 00104 PROGRAMSKA DJELATNOST SPORTA</t>
  </si>
  <si>
    <t>Funkcijska klasifikacija: 08- rekreacija, kultura, religija</t>
  </si>
  <si>
    <t>Program 01: Organizacija rekreacije i športskih aktivnosti</t>
  </si>
  <si>
    <t xml:space="preserve">Aktivnost: Osnovna djelatnost športskih udruga </t>
  </si>
  <si>
    <t>Aktivnost: Manifestacije u športu pod pokroviteljstvom Općine</t>
  </si>
  <si>
    <t>Kapitalni projekt: Izgradnja sportskih terena</t>
  </si>
  <si>
    <t>Ostali građevinski objekti</t>
  </si>
  <si>
    <t>GLAVA 00105 JAVNE POTREBE I USLUGE U ZDRAVSTVU</t>
  </si>
  <si>
    <t>Funkcijska klasifikacija: 07 - Zdravstvo</t>
  </si>
  <si>
    <t>Program 01: Dodatne usluge u zdravstvu i preventiva</t>
  </si>
  <si>
    <t>Aktivnost: Poslovi deratizacije i dezinsekcije</t>
  </si>
  <si>
    <t>Aktivnost: Pomoć u opremanju bolnice</t>
  </si>
  <si>
    <t>GLAVA 00106 PROGRAMSKA DJELATNOST SOCIJALNE SKRBI</t>
  </si>
  <si>
    <t>Funkcijska klasifikacija: 10-Socijalna zaštita</t>
  </si>
  <si>
    <t>Program 01: Program socijalne skrbi i novčanih pomoći, te briga za stare i nemoćne</t>
  </si>
  <si>
    <t>Aktivnost: Pomoći obiteljima u novcu i naravi</t>
  </si>
  <si>
    <t>Pomoći</t>
  </si>
  <si>
    <t>Aktivnost: Pomoći starim i nemoćnim kroz aktiviranje nezaposlenih žena- PROGRAM ZAŽELI</t>
  </si>
  <si>
    <t>Energija i gorivo</t>
  </si>
  <si>
    <t>Program 02: Poticajne mjere demografske obnove</t>
  </si>
  <si>
    <t>Aktivnost: Potpore za novorođeno dijete</t>
  </si>
  <si>
    <t>Naknade građanima i kućanstvima</t>
  </si>
  <si>
    <t>Program 03: Humanitarna skrb kroz udruge građana</t>
  </si>
  <si>
    <t>Aktivnost: Humanitarna djelatnost Crvenog križa</t>
  </si>
  <si>
    <t>Aktivnost: Poticaj djelovanju podružnice umirovljenika</t>
  </si>
  <si>
    <t>Program 04: Poticanje rada ostalih udruga građana</t>
  </si>
  <si>
    <t>Aktivnost: Poticanje rada ostalih udruga građana</t>
  </si>
  <si>
    <t>Tekuće donacije u naravi</t>
  </si>
  <si>
    <t>GLAVA 00107 GOSPODARSTVO, PRORAČUN, FINANCIJE</t>
  </si>
  <si>
    <t>Program 01: Upravljanje javnim financijama</t>
  </si>
  <si>
    <t>Aktivnost: Upravljanje javnim financijama</t>
  </si>
  <si>
    <t>Ostali rashodi poslovanja</t>
  </si>
  <si>
    <t>GLAVA 00108 VATROGASTVO, ZAŠTITA I SPAŠAVANJE</t>
  </si>
  <si>
    <t>Funkcijska klasifikacija: 03-Javni red i sigurnost</t>
  </si>
  <si>
    <t>Program 01: Zaštita od požara</t>
  </si>
  <si>
    <t>Aktivnost: Osnovna djelatnost sustava vatrogastva</t>
  </si>
  <si>
    <t>GLAVA 00109 GOSPODARSTVO</t>
  </si>
  <si>
    <t>Funkcijska klasifikacija: 04-Ekonomski poslovi</t>
  </si>
  <si>
    <t>Program 01: Poticanje razvoja gospodarstva</t>
  </si>
  <si>
    <t>Aktivnost: Poticanje mikropoduzetništva</t>
  </si>
  <si>
    <t>Subvencije trg.društvima,poljop. i obrtnicima izvan javnog sektora</t>
  </si>
  <si>
    <t>Rashodi za nabavu dugotrajne proizvedene imovine</t>
  </si>
  <si>
    <t>GLAVA 00110 KOMUNALNE DJELATNOSTI</t>
  </si>
  <si>
    <t>Funkcijska klasifikacija: 01-Opće javne usluge</t>
  </si>
  <si>
    <t>Program 01: Redovna djelatnost vlastitog komunalnog pogona</t>
  </si>
  <si>
    <t>Plaće redovni zaposlenici</t>
  </si>
  <si>
    <t>Doprinosi na plaće redovni zaposlenici</t>
  </si>
  <si>
    <t>Plaće javni radovi</t>
  </si>
  <si>
    <t>Doprinosi na plaće javni radovi</t>
  </si>
  <si>
    <t>Zajednička služba komunalnog redara</t>
  </si>
  <si>
    <t>Kapitalni projekt: Opremanje vlastitog pogona</t>
  </si>
  <si>
    <t>Program 03: Održavanje objekata i uređaja komunalne infrastrukture</t>
  </si>
  <si>
    <t>Aktivnost: Održavanje i uređivanje javnih ostalih objekata - Mrtvačnica,vodocrp.</t>
  </si>
  <si>
    <t>Aktivnost: Održavanje cesta i drugih javnih površina</t>
  </si>
  <si>
    <t>Funkcijska klasifikacija: 06 Usluge unaprjeđenja stanovanja</t>
  </si>
  <si>
    <t>Program 01: Održavanje objekata i uređaja ulične rasvjete</t>
  </si>
  <si>
    <t>Aktivnost: Javna rasvjeta</t>
  </si>
  <si>
    <t>Dodatna ulaganja na građevinskim objektima</t>
  </si>
  <si>
    <t>GLAVA 00111 IZGRADNJA I ODRŽAVANJE OBJEKATA I UREĐAJA KOMUNALNE INFRASTRUKTURE</t>
  </si>
  <si>
    <t>Program 01: Izgradnja objekata prometne infrastrukture</t>
  </si>
  <si>
    <t>Kapitalni projekt : Izgradnja i asfaltiranje cesta, nogostupa,</t>
  </si>
  <si>
    <t>Program 01: Prostorno-planska dokumentacija za područje Općine</t>
  </si>
  <si>
    <t>Aktivnost: Izrada prostorno-planske dokumentacije</t>
  </si>
  <si>
    <t>Program 02: Kupnja zemljišta</t>
  </si>
  <si>
    <t>Aktivnost: Kupnja zemljišta</t>
  </si>
  <si>
    <t>Materijalna imovina- prir. bogatstva</t>
  </si>
  <si>
    <t>Program 03: Uređenje igrališta za malu djecu</t>
  </si>
  <si>
    <t>Aktivnost: Roditelji i djeca</t>
  </si>
  <si>
    <t>Funkcijska klasifikacija: 05 Zaštita okoliša</t>
  </si>
  <si>
    <t>Program 01:Prikupljanje i odvodnja otpadnih voda</t>
  </si>
  <si>
    <t>Aktivnost: Održavanje sistema za odvodnju otpadnih voda</t>
  </si>
  <si>
    <t>GLAVA 00112 KORIŠTENJE OBNOVLJIVIH IZVORA ENERGIJE</t>
  </si>
  <si>
    <t>Funkcijska klasifikacija: 05-Zaštita okoliša</t>
  </si>
  <si>
    <t>Program 01: Razvoj gospodarstva</t>
  </si>
  <si>
    <t>Aktivnost: pomoć trgovačkom društvu u gradnji reciklažnog dvorišta</t>
  </si>
  <si>
    <t>RAZDJEL 002 NAČELNIK</t>
  </si>
  <si>
    <t>GLAVA 00201 NAČELNIK</t>
  </si>
  <si>
    <t>Program 01: Donošenje akata i mjera iz djelokruga izvršnog tijela</t>
  </si>
  <si>
    <t>Aktivnost: Izvršna tijela</t>
  </si>
  <si>
    <t>RAZDJEL 003 OPĆINSKO VIJEĆE</t>
  </si>
  <si>
    <t>GLAVA 00301 OPĆINSKO VIJEĆE</t>
  </si>
  <si>
    <t>Program 01: Donošenje akata i mjera iz djelokruga predst. mjesne samouprave</t>
  </si>
  <si>
    <t>Aktivnost: Predstavničko tijelo</t>
  </si>
  <si>
    <t>Aktivnost: Tekuća zaliha proračuna</t>
  </si>
  <si>
    <t>Aktivnost: Dan Grada Pakraca</t>
  </si>
  <si>
    <t>Obilježavanje Dana općine</t>
  </si>
  <si>
    <t>Aktivnost: Sjećanja na Domovinski rat</t>
  </si>
  <si>
    <t>Program 02: Informiranje građana</t>
  </si>
  <si>
    <t>Aktivnost: Informiranje putem radija</t>
  </si>
  <si>
    <t>Program 03: Program političkih stranaka</t>
  </si>
  <si>
    <t>Aktivnost: Osnovne funkcije političkih stranaka - Izbori</t>
  </si>
  <si>
    <t>Program 04: Rad nacionalnih manjina i zajednica</t>
  </si>
  <si>
    <t>Aktivnost: Aktivnosti vijeća nacionalnih manjina</t>
  </si>
  <si>
    <t>Program 05: Rad mjesnih odbora</t>
  </si>
  <si>
    <t>Aktivnost: Održavanje zgrada za redovno korištenje i rad MO</t>
  </si>
  <si>
    <t>Kapitalni projekt: Nabava poslovnih zgrada za rad mjesnih odbora</t>
  </si>
  <si>
    <t>Članak 4.</t>
  </si>
  <si>
    <t xml:space="preserve">            Planiran je manjak prihoda nad rashodima u iznosu od 356.000,00kn i pokrit  će se viškom prihoda nad rashodima iz prijašnjih  razdoblja.</t>
  </si>
  <si>
    <t>Članak 5.</t>
  </si>
  <si>
    <r>
      <t xml:space="preserve">           Ova odluka stupa na snagu danom donošenja i bit će objavljena u "Službenom glasniku općine Gornji Bogićevci", te na web stranici Općine </t>
    </r>
    <r>
      <rPr>
        <u/>
        <sz val="12"/>
        <color indexed="8"/>
        <rFont val="Arial"/>
        <family val="2"/>
        <charset val="238"/>
      </rPr>
      <t>www.opcinagornjibogicevci.hr</t>
    </r>
  </si>
  <si>
    <t>REPUBLIKA HRVATSKA</t>
  </si>
  <si>
    <t>ŽUPANIJA BRODSKO-POSAVSKA</t>
  </si>
  <si>
    <t>OPĆINSKO VJEĆE</t>
  </si>
  <si>
    <t>KLASA: 400-06/19-03-14</t>
  </si>
  <si>
    <t>PREDSJEDNIK</t>
  </si>
  <si>
    <t>URBROJ: 2178/18-03-19-05</t>
  </si>
  <si>
    <t>OPĆINSKOG VJEĆA:</t>
  </si>
  <si>
    <t>Gornji Bogićevci, 16.12.2019.</t>
  </si>
  <si>
    <t>Stipo Šugić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</si>
</sst>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50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Times New Roman"/>
      <family val="1"/>
    </font>
    <font>
      <b/>
      <sz val="16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b/>
      <sz val="18"/>
      <color indexed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  <charset val="238"/>
    </font>
    <font>
      <sz val="10"/>
      <color indexed="8"/>
      <name val="Arial"/>
      <family val="2"/>
    </font>
    <font>
      <sz val="9"/>
      <color indexed="8"/>
      <name val="Arial"/>
      <family val="2"/>
      <charset val="238"/>
    </font>
    <font>
      <b/>
      <sz val="9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sz val="11"/>
      <color theme="1"/>
      <name val="Arial Black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46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1" xfId="0" applyBorder="1"/>
    <xf numFmtId="0" fontId="4" fillId="0" borderId="1" xfId="0" applyFont="1" applyBorder="1" applyAlignment="1">
      <alignment horizontal="justify" vertical="top"/>
    </xf>
    <xf numFmtId="0" fontId="5" fillId="2" borderId="4" xfId="0" applyFont="1" applyFill="1" applyBorder="1" applyAlignment="1">
      <alignment horizontal="center"/>
    </xf>
    <xf numFmtId="0" fontId="0" fillId="2" borderId="1" xfId="0" applyFill="1" applyBorder="1"/>
    <xf numFmtId="0" fontId="6" fillId="3" borderId="4" xfId="0" applyFont="1" applyFill="1" applyBorder="1" applyAlignment="1">
      <alignment horizontal="center"/>
    </xf>
    <xf numFmtId="0" fontId="0" fillId="3" borderId="1" xfId="0" applyFill="1" applyBorder="1"/>
    <xf numFmtId="0" fontId="7" fillId="4" borderId="4" xfId="0" applyFont="1" applyFill="1" applyBorder="1" applyAlignment="1">
      <alignment horizontal="center"/>
    </xf>
    <xf numFmtId="0" fontId="0" fillId="4" borderId="1" xfId="0" applyFill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justify" vertical="center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/>
    </xf>
    <xf numFmtId="0" fontId="10" fillId="0" borderId="5" xfId="0" applyFont="1" applyBorder="1" applyAlignment="1">
      <alignment horizontal="justify" vertical="top"/>
    </xf>
    <xf numFmtId="164" fontId="8" fillId="0" borderId="5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/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justify" vertical="center"/>
    </xf>
    <xf numFmtId="164" fontId="8" fillId="0" borderId="7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0" fontId="11" fillId="5" borderId="8" xfId="0" applyFont="1" applyFill="1" applyBorder="1" applyAlignment="1">
      <alignment horizontal="left" vertical="top"/>
    </xf>
    <xf numFmtId="0" fontId="11" fillId="5" borderId="8" xfId="0" applyFont="1" applyFill="1" applyBorder="1" applyAlignment="1">
      <alignment horizontal="justify" vertical="center"/>
    </xf>
    <xf numFmtId="4" fontId="12" fillId="5" borderId="8" xfId="0" applyNumberFormat="1" applyFont="1" applyFill="1" applyBorder="1"/>
    <xf numFmtId="4" fontId="3" fillId="5" borderId="5" xfId="0" applyNumberFormat="1" applyFont="1" applyFill="1" applyBorder="1"/>
    <xf numFmtId="0" fontId="11" fillId="5" borderId="1" xfId="0" applyFont="1" applyFill="1" applyBorder="1" applyAlignment="1">
      <alignment horizontal="left" vertical="top"/>
    </xf>
    <xf numFmtId="0" fontId="11" fillId="5" borderId="1" xfId="0" applyFont="1" applyFill="1" applyBorder="1" applyAlignment="1">
      <alignment horizontal="justify" vertical="center"/>
    </xf>
    <xf numFmtId="4" fontId="12" fillId="5" borderId="1" xfId="0" applyNumberFormat="1" applyFont="1" applyFill="1" applyBorder="1"/>
    <xf numFmtId="0" fontId="11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justify" vertical="center"/>
    </xf>
    <xf numFmtId="164" fontId="11" fillId="0" borderId="8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0" fontId="11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justify" vertical="center"/>
    </xf>
    <xf numFmtId="4" fontId="12" fillId="5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/>
    </xf>
    <xf numFmtId="16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11" fillId="5" borderId="8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justify" vertical="center"/>
    </xf>
    <xf numFmtId="164" fontId="14" fillId="5" borderId="8" xfId="0" applyNumberFormat="1" applyFont="1" applyFill="1" applyBorder="1" applyAlignment="1">
      <alignment horizontal="right" vertical="center"/>
    </xf>
    <xf numFmtId="4" fontId="15" fillId="5" borderId="1" xfId="0" applyNumberFormat="1" applyFont="1" applyFill="1" applyBorder="1"/>
    <xf numFmtId="4" fontId="16" fillId="5" borderId="8" xfId="0" applyNumberFormat="1" applyFont="1" applyFill="1" applyBorder="1"/>
    <xf numFmtId="0" fontId="11" fillId="0" borderId="1" xfId="0" applyFont="1" applyBorder="1" applyAlignment="1">
      <alignment horizontal="justify" vertical="center"/>
    </xf>
    <xf numFmtId="164" fontId="11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 vertical="center"/>
    </xf>
    <xf numFmtId="164" fontId="11" fillId="0" borderId="10" xfId="0" applyNumberFormat="1" applyFont="1" applyBorder="1" applyAlignment="1">
      <alignment horizontal="right" vertical="center" wrapText="1"/>
    </xf>
    <xf numFmtId="4" fontId="11" fillId="0" borderId="10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justify" vertical="center" wrapText="1"/>
    </xf>
    <xf numFmtId="164" fontId="8" fillId="0" borderId="8" xfId="0" applyNumberFormat="1" applyFont="1" applyBorder="1" applyAlignment="1">
      <alignment horizontal="right" vertical="center" wrapText="1"/>
    </xf>
    <xf numFmtId="4" fontId="8" fillId="0" borderId="8" xfId="0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justify" vertical="top"/>
    </xf>
    <xf numFmtId="164" fontId="11" fillId="0" borderId="12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0" fontId="11" fillId="5" borderId="1" xfId="0" applyFont="1" applyFill="1" applyBorder="1" applyAlignment="1">
      <alignment horizontal="left" wrapText="1"/>
    </xf>
    <xf numFmtId="0" fontId="13" fillId="5" borderId="1" xfId="0" applyFont="1" applyFill="1" applyBorder="1" applyAlignment="1">
      <alignment horizontal="justify"/>
    </xf>
    <xf numFmtId="4" fontId="12" fillId="5" borderId="1" xfId="0" applyNumberFormat="1" applyFont="1" applyFill="1" applyBorder="1" applyAlignment="1">
      <alignment wrapText="1"/>
    </xf>
    <xf numFmtId="4" fontId="12" fillId="5" borderId="1" xfId="0" applyNumberFormat="1" applyFont="1" applyFill="1" applyBorder="1" applyAlignment="1">
      <alignment horizontal="right" wrapText="1"/>
    </xf>
    <xf numFmtId="4" fontId="12" fillId="5" borderId="5" xfId="0" applyNumberFormat="1" applyFont="1" applyFill="1" applyBorder="1"/>
    <xf numFmtId="0" fontId="13" fillId="0" borderId="1" xfId="0" applyFont="1" applyBorder="1" applyAlignment="1">
      <alignment horizontal="justify" vertical="top"/>
    </xf>
    <xf numFmtId="4" fontId="7" fillId="4" borderId="4" xfId="0" applyNumberFormat="1" applyFont="1" applyFill="1" applyBorder="1" applyAlignment="1">
      <alignment horizontal="center"/>
    </xf>
    <xf numFmtId="4" fontId="0" fillId="4" borderId="1" xfId="0" applyNumberFormat="1" applyFill="1" applyBorder="1"/>
    <xf numFmtId="4" fontId="8" fillId="0" borderId="1" xfId="0" applyNumberFormat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horizontal="center" vertical="center"/>
    </xf>
    <xf numFmtId="0" fontId="11" fillId="3" borderId="13" xfId="0" applyFont="1" applyFill="1" applyBorder="1" applyAlignment="1">
      <alignment horizontal="left" vertical="top"/>
    </xf>
    <xf numFmtId="0" fontId="11" fillId="3" borderId="8" xfId="0" applyFont="1" applyFill="1" applyBorder="1" applyAlignment="1">
      <alignment horizontal="justify" vertical="top" wrapText="1"/>
    </xf>
    <xf numFmtId="164" fontId="11" fillId="3" borderId="1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/>
    <xf numFmtId="0" fontId="11" fillId="0" borderId="15" xfId="0" applyFont="1" applyBorder="1" applyAlignment="1">
      <alignment horizontal="left" vertical="top"/>
    </xf>
    <xf numFmtId="0" fontId="13" fillId="0" borderId="14" xfId="0" applyFont="1" applyBorder="1" applyAlignment="1">
      <alignment horizontal="justify" vertical="top"/>
    </xf>
    <xf numFmtId="164" fontId="8" fillId="0" borderId="14" xfId="0" applyNumberFormat="1" applyFont="1" applyBorder="1" applyAlignment="1">
      <alignment horizontal="right" vertical="center"/>
    </xf>
    <xf numFmtId="4" fontId="8" fillId="0" borderId="14" xfId="0" applyNumberFormat="1" applyFont="1" applyBorder="1" applyAlignment="1">
      <alignment horizontal="right" vertical="center"/>
    </xf>
    <xf numFmtId="0" fontId="13" fillId="5" borderId="8" xfId="0" applyFont="1" applyFill="1" applyBorder="1" applyAlignment="1">
      <alignment horizontal="justify" vertical="top"/>
    </xf>
    <xf numFmtId="4" fontId="16" fillId="5" borderId="8" xfId="0" applyNumberFormat="1" applyFont="1" applyFill="1" applyBorder="1" applyAlignment="1">
      <alignment horizontal="right" vertical="center"/>
    </xf>
    <xf numFmtId="4" fontId="12" fillId="5" borderId="8" xfId="0" applyNumberFormat="1" applyFont="1" applyFill="1" applyBorder="1" applyAlignment="1">
      <alignment vertical="center"/>
    </xf>
    <xf numFmtId="4" fontId="3" fillId="5" borderId="14" xfId="0" applyNumberFormat="1" applyFont="1" applyFill="1" applyBorder="1"/>
    <xf numFmtId="4" fontId="12" fillId="5" borderId="8" xfId="0" applyNumberFormat="1" applyFont="1" applyFill="1" applyBorder="1" applyAlignment="1">
      <alignment horizontal="right" vertical="center"/>
    </xf>
    <xf numFmtId="4" fontId="12" fillId="5" borderId="1" xfId="0" applyNumberFormat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justify" vertical="top"/>
    </xf>
    <xf numFmtId="4" fontId="16" fillId="5" borderId="16" xfId="0" applyNumberFormat="1" applyFont="1" applyFill="1" applyBorder="1" applyAlignment="1">
      <alignment horizontal="right" vertical="center"/>
    </xf>
    <xf numFmtId="4" fontId="16" fillId="5" borderId="8" xfId="0" applyNumberFormat="1" applyFont="1" applyFill="1" applyBorder="1" applyAlignment="1">
      <alignment vertical="center"/>
    </xf>
    <xf numFmtId="0" fontId="7" fillId="4" borderId="20" xfId="0" applyFont="1" applyFill="1" applyBorder="1" applyAlignment="1">
      <alignment horizontal="left" vertical="top" wrapText="1"/>
    </xf>
    <xf numFmtId="4" fontId="7" fillId="4" borderId="20" xfId="0" applyNumberFormat="1" applyFont="1" applyFill="1" applyBorder="1" applyAlignment="1">
      <alignment horizontal="left" vertical="top" wrapText="1"/>
    </xf>
    <xf numFmtId="4" fontId="6" fillId="4" borderId="5" xfId="0" applyNumberFormat="1" applyFont="1" applyFill="1" applyBorder="1"/>
    <xf numFmtId="4" fontId="6" fillId="4" borderId="14" xfId="0" applyNumberFormat="1" applyFont="1" applyFill="1" applyBorder="1"/>
    <xf numFmtId="0" fontId="8" fillId="3" borderId="6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justify" vertical="top"/>
    </xf>
    <xf numFmtId="164" fontId="8" fillId="3" borderId="7" xfId="0" applyNumberFormat="1" applyFont="1" applyFill="1" applyBorder="1" applyAlignment="1">
      <alignment horizontal="right" vertical="center"/>
    </xf>
    <xf numFmtId="4" fontId="8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justify" vertical="top"/>
    </xf>
    <xf numFmtId="164" fontId="10" fillId="0" borderId="7" xfId="0" applyNumberFormat="1" applyFont="1" applyBorder="1" applyAlignment="1">
      <alignment horizontal="right" vertical="center"/>
    </xf>
    <xf numFmtId="4" fontId="10" fillId="0" borderId="7" xfId="0" applyNumberFormat="1" applyFont="1" applyBorder="1" applyAlignment="1">
      <alignment horizontal="right" vertical="center"/>
    </xf>
    <xf numFmtId="0" fontId="8" fillId="5" borderId="8" xfId="0" applyFont="1" applyFill="1" applyBorder="1" applyAlignment="1">
      <alignment horizontal="left" vertical="top"/>
    </xf>
    <xf numFmtId="0" fontId="10" fillId="5" borderId="8" xfId="0" applyFont="1" applyFill="1" applyBorder="1" applyAlignment="1">
      <alignment horizontal="justify" vertical="top"/>
    </xf>
    <xf numFmtId="0" fontId="8" fillId="5" borderId="12" xfId="0" applyFont="1" applyFill="1" applyBorder="1" applyAlignment="1">
      <alignment horizontal="left" vertical="top"/>
    </xf>
    <xf numFmtId="0" fontId="10" fillId="5" borderId="12" xfId="0" applyFont="1" applyFill="1" applyBorder="1" applyAlignment="1">
      <alignment horizontal="justify" vertical="top"/>
    </xf>
    <xf numFmtId="4" fontId="16" fillId="5" borderId="12" xfId="0" applyNumberFormat="1" applyFont="1" applyFill="1" applyBorder="1"/>
    <xf numFmtId="0" fontId="18" fillId="0" borderId="5" xfId="0" applyFont="1" applyBorder="1" applyAlignment="1">
      <alignment horizontal="left" vertical="top"/>
    </xf>
    <xf numFmtId="0" fontId="19" fillId="0" borderId="5" xfId="0" applyFont="1" applyBorder="1" applyAlignment="1">
      <alignment horizontal="justify" vertical="top"/>
    </xf>
    <xf numFmtId="4" fontId="20" fillId="0" borderId="5" xfId="0" applyNumberFormat="1" applyFont="1" applyBorder="1"/>
    <xf numFmtId="4" fontId="21" fillId="0" borderId="5" xfId="0" applyNumberFormat="1" applyFont="1" applyBorder="1"/>
    <xf numFmtId="4" fontId="22" fillId="6" borderId="7" xfId="0" applyNumberFormat="1" applyFont="1" applyFill="1" applyBorder="1"/>
    <xf numFmtId="4" fontId="3" fillId="6" borderId="23" xfId="0" applyNumberFormat="1" applyFont="1" applyFill="1" applyBorder="1"/>
    <xf numFmtId="0" fontId="7" fillId="7" borderId="26" xfId="0" applyFont="1" applyFill="1" applyBorder="1" applyAlignment="1">
      <alignment horizontal="center"/>
    </xf>
    <xf numFmtId="4" fontId="7" fillId="7" borderId="26" xfId="0" applyNumberFormat="1" applyFont="1" applyFill="1" applyBorder="1" applyAlignment="1">
      <alignment horizontal="center"/>
    </xf>
    <xf numFmtId="4" fontId="0" fillId="7" borderId="8" xfId="0" applyNumberFormat="1" applyFill="1" applyBorder="1"/>
    <xf numFmtId="4" fontId="0" fillId="0" borderId="1" xfId="0" applyNumberFormat="1" applyBorder="1"/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/>
    </xf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justify" vertical="top" wrapText="1"/>
    </xf>
    <xf numFmtId="164" fontId="9" fillId="0" borderId="5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justify" vertical="top" wrapText="1"/>
    </xf>
    <xf numFmtId="164" fontId="8" fillId="0" borderId="7" xfId="0" applyNumberFormat="1" applyFont="1" applyBorder="1" applyAlignment="1">
      <alignment horizontal="right" vertical="center" wrapText="1"/>
    </xf>
    <xf numFmtId="4" fontId="8" fillId="0" borderId="7" xfId="0" applyNumberFormat="1" applyFont="1" applyBorder="1" applyAlignment="1">
      <alignment horizontal="right" vertical="center" wrapText="1"/>
    </xf>
    <xf numFmtId="0" fontId="8" fillId="5" borderId="8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justify" vertical="top" wrapText="1"/>
    </xf>
    <xf numFmtId="164" fontId="8" fillId="5" borderId="8" xfId="0" applyNumberFormat="1" applyFont="1" applyFill="1" applyBorder="1" applyAlignment="1">
      <alignment horizontal="right" vertical="center" wrapText="1"/>
    </xf>
    <xf numFmtId="4" fontId="8" fillId="5" borderId="8" xfId="0" applyNumberFormat="1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justify" vertical="top" wrapText="1"/>
    </xf>
    <xf numFmtId="164" fontId="14" fillId="5" borderId="1" xfId="0" applyNumberFormat="1" applyFont="1" applyFill="1" applyBorder="1" applyAlignment="1">
      <alignment horizontal="right" vertical="center" wrapText="1"/>
    </xf>
    <xf numFmtId="4" fontId="14" fillId="5" borderId="8" xfId="0" applyNumberFormat="1" applyFont="1" applyFill="1" applyBorder="1" applyProtection="1">
      <protection hidden="1"/>
    </xf>
    <xf numFmtId="4" fontId="16" fillId="5" borderId="1" xfId="0" applyNumberFormat="1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justify" vertical="top" wrapText="1"/>
    </xf>
    <xf numFmtId="164" fontId="14" fillId="8" borderId="1" xfId="0" applyNumberFormat="1" applyFont="1" applyFill="1" applyBorder="1" applyAlignment="1">
      <alignment horizontal="right" vertical="center" wrapText="1"/>
    </xf>
    <xf numFmtId="4" fontId="14" fillId="9" borderId="8" xfId="0" applyNumberFormat="1" applyFont="1" applyFill="1" applyBorder="1" applyProtection="1">
      <protection hidden="1"/>
    </xf>
    <xf numFmtId="4" fontId="16" fillId="8" borderId="1" xfId="0" applyNumberFormat="1" applyFont="1" applyFill="1" applyBorder="1" applyAlignment="1">
      <alignment horizontal="right" vertical="center" wrapText="1"/>
    </xf>
    <xf numFmtId="4" fontId="14" fillId="5" borderId="1" xfId="0" applyNumberFormat="1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left" vertical="top" wrapText="1"/>
    </xf>
    <xf numFmtId="0" fontId="8" fillId="9" borderId="8" xfId="0" applyFont="1" applyFill="1" applyBorder="1" applyAlignment="1">
      <alignment horizontal="justify" vertical="top" wrapText="1"/>
    </xf>
    <xf numFmtId="4" fontId="8" fillId="9" borderId="8" xfId="0" applyNumberFormat="1" applyFont="1" applyFill="1" applyBorder="1" applyProtection="1">
      <protection hidden="1"/>
    </xf>
    <xf numFmtId="4" fontId="8" fillId="9" borderId="1" xfId="0" applyNumberFormat="1" applyFont="1" applyFill="1" applyBorder="1" applyProtection="1">
      <protection hidden="1"/>
    </xf>
    <xf numFmtId="4" fontId="3" fillId="9" borderId="8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justify" vertical="top" wrapText="1"/>
    </xf>
    <xf numFmtId="4" fontId="13" fillId="5" borderId="1" xfId="0" applyNumberFormat="1" applyFont="1" applyFill="1" applyBorder="1" applyProtection="1">
      <protection hidden="1"/>
    </xf>
    <xf numFmtId="0" fontId="11" fillId="8" borderId="1" xfId="0" applyFont="1" applyFill="1" applyBorder="1" applyAlignment="1">
      <alignment horizontal="left" vertical="top" wrapText="1"/>
    </xf>
    <xf numFmtId="0" fontId="13" fillId="8" borderId="1" xfId="0" applyFont="1" applyFill="1" applyBorder="1" applyAlignment="1">
      <alignment horizontal="justify" vertical="top" wrapText="1"/>
    </xf>
    <xf numFmtId="4" fontId="13" fillId="8" borderId="1" xfId="0" applyNumberFormat="1" applyFont="1" applyFill="1" applyBorder="1" applyProtection="1">
      <protection hidden="1"/>
    </xf>
    <xf numFmtId="4" fontId="23" fillId="8" borderId="1" xfId="0" applyNumberFormat="1" applyFont="1" applyFill="1" applyBorder="1" applyAlignment="1">
      <alignment horizontal="right" vertical="center" wrapText="1"/>
    </xf>
    <xf numFmtId="4" fontId="12" fillId="0" borderId="14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justify" vertical="top" wrapText="1"/>
    </xf>
    <xf numFmtId="164" fontId="10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1" fillId="8" borderId="1" xfId="0" applyFont="1" applyFill="1" applyBorder="1" applyAlignment="1">
      <alignment horizontal="left" vertical="center" wrapText="1"/>
    </xf>
    <xf numFmtId="4" fontId="13" fillId="8" borderId="1" xfId="0" applyNumberFormat="1" applyFont="1" applyFill="1" applyBorder="1" applyAlignment="1" applyProtection="1">
      <alignment wrapText="1"/>
      <protection hidden="1"/>
    </xf>
    <xf numFmtId="4" fontId="23" fillId="8" borderId="1" xfId="0" applyNumberFormat="1" applyFont="1" applyFill="1" applyBorder="1" applyAlignment="1">
      <alignment horizontal="right" wrapText="1"/>
    </xf>
    <xf numFmtId="0" fontId="8" fillId="0" borderId="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center" wrapText="1"/>
    </xf>
    <xf numFmtId="0" fontId="24" fillId="8" borderId="1" xfId="0" applyFont="1" applyFill="1" applyBorder="1" applyAlignment="1">
      <alignment horizontal="justify" vertical="center" wrapText="1"/>
    </xf>
    <xf numFmtId="0" fontId="19" fillId="8" borderId="1" xfId="0" applyFont="1" applyFill="1" applyBorder="1" applyAlignment="1">
      <alignment horizontal="justify" vertical="center" wrapText="1"/>
    </xf>
    <xf numFmtId="4" fontId="19" fillId="8" borderId="1" xfId="0" applyNumberFormat="1" applyFont="1" applyFill="1" applyBorder="1" applyAlignment="1" applyProtection="1">
      <alignment horizontal="right" vertical="center" wrapText="1"/>
      <protection hidden="1"/>
    </xf>
    <xf numFmtId="4" fontId="25" fillId="8" borderId="8" xfId="0" applyNumberFormat="1" applyFont="1" applyFill="1" applyBorder="1" applyAlignment="1" applyProtection="1">
      <alignment vertical="center" wrapText="1"/>
      <protection hidden="1"/>
    </xf>
    <xf numFmtId="4" fontId="4" fillId="8" borderId="1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164" fontId="11" fillId="0" borderId="7" xfId="0" applyNumberFormat="1" applyFont="1" applyBorder="1" applyAlignment="1">
      <alignment horizontal="righ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vertical="center"/>
    </xf>
    <xf numFmtId="0" fontId="14" fillId="5" borderId="12" xfId="0" applyFont="1" applyFill="1" applyBorder="1" applyAlignment="1">
      <alignment horizontal="justify" vertical="center" wrapText="1"/>
    </xf>
    <xf numFmtId="0" fontId="25" fillId="5" borderId="12" xfId="0" applyFont="1" applyFill="1" applyBorder="1" applyAlignment="1">
      <alignment horizontal="justify" vertical="center" wrapText="1"/>
    </xf>
    <xf numFmtId="164" fontId="25" fillId="5" borderId="12" xfId="0" applyNumberFormat="1" applyFont="1" applyFill="1" applyBorder="1" applyAlignment="1">
      <alignment horizontal="right" vertical="center" wrapText="1"/>
    </xf>
    <xf numFmtId="4" fontId="25" fillId="5" borderId="12" xfId="0" applyNumberFormat="1" applyFont="1" applyFill="1" applyBorder="1" applyAlignment="1" applyProtection="1">
      <alignment horizontal="right" vertical="center" wrapText="1"/>
      <protection hidden="1"/>
    </xf>
    <xf numFmtId="4" fontId="4" fillId="5" borderId="12" xfId="0" applyNumberFormat="1" applyFont="1" applyFill="1" applyBorder="1" applyAlignment="1">
      <alignment horizontal="right" vertical="center" wrapText="1"/>
    </xf>
    <xf numFmtId="0" fontId="8" fillId="10" borderId="1" xfId="0" applyFont="1" applyFill="1" applyBorder="1" applyAlignment="1">
      <alignment horizontal="justify" vertical="center" wrapText="1"/>
    </xf>
    <xf numFmtId="0" fontId="13" fillId="10" borderId="1" xfId="0" applyFont="1" applyFill="1" applyBorder="1" applyAlignment="1">
      <alignment horizontal="justify" vertical="center" wrapText="1"/>
    </xf>
    <xf numFmtId="4" fontId="13" fillId="10" borderId="1" xfId="0" applyNumberFormat="1" applyFont="1" applyFill="1" applyBorder="1" applyAlignment="1" applyProtection="1">
      <alignment horizontal="right" vertical="center" wrapText="1"/>
      <protection hidden="1"/>
    </xf>
    <xf numFmtId="0" fontId="14" fillId="5" borderId="1" xfId="0" applyFont="1" applyFill="1" applyBorder="1" applyAlignment="1">
      <alignment horizontal="justify" vertical="center" wrapText="1"/>
    </xf>
    <xf numFmtId="0" fontId="25" fillId="5" borderId="1" xfId="0" applyFont="1" applyFill="1" applyBorder="1" applyAlignment="1">
      <alignment horizontal="justify" vertical="center" wrapText="1"/>
    </xf>
    <xf numFmtId="4" fontId="25" fillId="5" borderId="1" xfId="0" applyNumberFormat="1" applyFont="1" applyFill="1" applyBorder="1" applyAlignment="1" applyProtection="1">
      <alignment horizontal="right" vertical="center" wrapText="1"/>
      <protection hidden="1"/>
    </xf>
    <xf numFmtId="4" fontId="4" fillId="5" borderId="1" xfId="0" applyNumberFormat="1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164" fontId="13" fillId="0" borderId="8" xfId="0" applyNumberFormat="1" applyFont="1" applyBorder="1" applyAlignment="1">
      <alignment horizontal="right" vertical="center" wrapText="1"/>
    </xf>
    <xf numFmtId="4" fontId="13" fillId="0" borderId="8" xfId="0" applyNumberFormat="1" applyFont="1" applyBorder="1" applyAlignment="1">
      <alignment horizontal="right" vertical="center" wrapText="1"/>
    </xf>
    <xf numFmtId="4" fontId="13" fillId="5" borderId="1" xfId="0" applyNumberFormat="1" applyFont="1" applyFill="1" applyBorder="1" applyAlignment="1" applyProtection="1">
      <alignment horizontal="right" vertical="center" wrapText="1"/>
      <protection hidden="1"/>
    </xf>
    <xf numFmtId="0" fontId="13" fillId="5" borderId="1" xfId="0" applyFont="1" applyFill="1" applyBorder="1" applyAlignment="1">
      <alignment horizontal="justify" vertical="center" wrapText="1"/>
    </xf>
    <xf numFmtId="0" fontId="13" fillId="5" borderId="1" xfId="0" applyFont="1" applyFill="1" applyBorder="1" applyAlignment="1">
      <alignment horizontal="left" vertical="center" wrapText="1"/>
    </xf>
    <xf numFmtId="164" fontId="13" fillId="5" borderId="1" xfId="0" applyNumberFormat="1" applyFont="1" applyFill="1" applyBorder="1" applyAlignment="1">
      <alignment horizontal="right" vertical="center" wrapText="1"/>
    </xf>
    <xf numFmtId="4" fontId="23" fillId="5" borderId="1" xfId="0" applyNumberFormat="1" applyFont="1" applyFill="1" applyBorder="1" applyAlignment="1">
      <alignment horizontal="right" vertical="center" wrapText="1"/>
    </xf>
    <xf numFmtId="0" fontId="7" fillId="7" borderId="4" xfId="0" applyFont="1" applyFill="1" applyBorder="1" applyAlignment="1">
      <alignment horizontal="center"/>
    </xf>
    <xf numFmtId="4" fontId="7" fillId="7" borderId="4" xfId="0" applyNumberFormat="1" applyFont="1" applyFill="1" applyBorder="1" applyAlignment="1">
      <alignment horizontal="center"/>
    </xf>
    <xf numFmtId="4" fontId="0" fillId="7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4" fontId="10" fillId="0" borderId="27" xfId="0" applyNumberFormat="1" applyFont="1" applyBorder="1" applyAlignment="1">
      <alignment horizontal="right" vertical="center" wrapText="1"/>
    </xf>
    <xf numFmtId="4" fontId="10" fillId="0" borderId="28" xfId="0" applyNumberFormat="1" applyFont="1" applyBorder="1" applyAlignment="1">
      <alignment horizontal="right" vertical="center" wrapText="1"/>
    </xf>
    <xf numFmtId="164" fontId="10" fillId="0" borderId="29" xfId="0" applyNumberFormat="1" applyFont="1" applyBorder="1" applyAlignment="1">
      <alignment horizontal="right" vertical="center" wrapText="1"/>
    </xf>
    <xf numFmtId="0" fontId="11" fillId="5" borderId="8" xfId="0" applyFont="1" applyFill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164" fontId="4" fillId="5" borderId="12" xfId="0" applyNumberFormat="1" applyFont="1" applyFill="1" applyBorder="1" applyAlignment="1">
      <alignment horizontal="right" vertical="center" wrapText="1"/>
    </xf>
    <xf numFmtId="4" fontId="25" fillId="5" borderId="8" xfId="0" applyNumberFormat="1" applyFont="1" applyFill="1" applyBorder="1" applyAlignment="1" applyProtection="1">
      <alignment horizontal="right" vertical="center" wrapText="1"/>
      <protection hidden="1"/>
    </xf>
    <xf numFmtId="4" fontId="20" fillId="5" borderId="1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1" fillId="0" borderId="8" xfId="0" applyFont="1" applyBorder="1" applyAlignment="1">
      <alignment horizontal="justify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4" fontId="10" fillId="0" borderId="8" xfId="0" applyNumberFormat="1" applyFont="1" applyBorder="1" applyAlignment="1">
      <alignment horizontal="right" vertical="center" wrapText="1"/>
    </xf>
    <xf numFmtId="0" fontId="11" fillId="5" borderId="1" xfId="0" applyFont="1" applyFill="1" applyBorder="1" applyAlignment="1">
      <alignment horizontal="justify" vertical="center" wrapText="1"/>
    </xf>
    <xf numFmtId="0" fontId="10" fillId="5" borderId="1" xfId="0" applyFont="1" applyFill="1" applyBorder="1" applyAlignment="1">
      <alignment horizontal="justify" vertical="center" wrapText="1"/>
    </xf>
    <xf numFmtId="164" fontId="23" fillId="5" borderId="1" xfId="0" applyNumberFormat="1" applyFont="1" applyFill="1" applyBorder="1" applyAlignment="1">
      <alignment horizontal="right" vertical="center" wrapText="1"/>
    </xf>
    <xf numFmtId="0" fontId="11" fillId="8" borderId="1" xfId="0" applyFont="1" applyFill="1" applyBorder="1" applyAlignment="1">
      <alignment horizontal="justify" vertical="center" wrapText="1"/>
    </xf>
    <xf numFmtId="0" fontId="13" fillId="8" borderId="1" xfId="0" applyFont="1" applyFill="1" applyBorder="1" applyAlignment="1">
      <alignment horizontal="justify" vertical="center" wrapText="1"/>
    </xf>
    <xf numFmtId="164" fontId="23" fillId="8" borderId="1" xfId="0" applyNumberFormat="1" applyFont="1" applyFill="1" applyBorder="1" applyAlignment="1">
      <alignment horizontal="right" vertical="center" wrapText="1"/>
    </xf>
    <xf numFmtId="4" fontId="23" fillId="8" borderId="1" xfId="0" applyNumberFormat="1" applyFont="1" applyFill="1" applyBorder="1" applyAlignment="1" applyProtection="1">
      <alignment horizontal="right" vertical="center" wrapText="1"/>
      <protection hidden="1"/>
    </xf>
    <xf numFmtId="4" fontId="23" fillId="5" borderId="1" xfId="0" applyNumberFormat="1" applyFont="1" applyFill="1" applyBorder="1" applyAlignment="1" applyProtection="1">
      <alignment horizontal="right" vertical="center" wrapText="1"/>
      <protection hidden="1"/>
    </xf>
    <xf numFmtId="0" fontId="10" fillId="8" borderId="1" xfId="0" applyFont="1" applyFill="1" applyBorder="1" applyAlignment="1">
      <alignment horizontal="justify" vertical="center" wrapText="1"/>
    </xf>
    <xf numFmtId="164" fontId="25" fillId="8" borderId="1" xfId="0" applyNumberFormat="1" applyFont="1" applyFill="1" applyBorder="1" applyAlignment="1">
      <alignment horizontal="right" vertical="center" wrapText="1"/>
    </xf>
    <xf numFmtId="4" fontId="4" fillId="8" borderId="1" xfId="0" applyNumberFormat="1" applyFont="1" applyFill="1" applyBorder="1" applyAlignment="1" applyProtection="1">
      <alignment horizontal="right" vertical="center" wrapText="1"/>
      <protection hidden="1"/>
    </xf>
    <xf numFmtId="0" fontId="13" fillId="5" borderId="8" xfId="0" applyFont="1" applyFill="1" applyBorder="1" applyAlignment="1">
      <alignment horizontal="justify" vertical="center" wrapText="1"/>
    </xf>
    <xf numFmtId="164" fontId="25" fillId="5" borderId="8" xfId="0" applyNumberFormat="1" applyFont="1" applyFill="1" applyBorder="1" applyAlignment="1">
      <alignment horizontal="right" vertical="center" wrapText="1"/>
    </xf>
    <xf numFmtId="4" fontId="4" fillId="5" borderId="8" xfId="0" applyNumberFormat="1" applyFont="1" applyFill="1" applyBorder="1" applyAlignment="1" applyProtection="1">
      <alignment horizontal="right" vertical="center" wrapText="1"/>
      <protection hidden="1"/>
    </xf>
    <xf numFmtId="4" fontId="16" fillId="5" borderId="8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0" fontId="10" fillId="0" borderId="1" xfId="0" applyFont="1" applyBorder="1" applyAlignment="1">
      <alignment horizontal="justify" vertical="top"/>
    </xf>
    <xf numFmtId="4" fontId="8" fillId="0" borderId="1" xfId="0" applyNumberFormat="1" applyFont="1" applyBorder="1" applyAlignment="1">
      <alignment horizontal="right" vertical="center" wrapText="1" shrinkToFit="1"/>
    </xf>
    <xf numFmtId="0" fontId="9" fillId="7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justify" vertical="top" wrapText="1"/>
    </xf>
    <xf numFmtId="4" fontId="8" fillId="7" borderId="1" xfId="0" applyNumberFormat="1" applyFont="1" applyFill="1" applyBorder="1" applyAlignment="1" applyProtection="1">
      <alignment vertical="center"/>
      <protection hidden="1"/>
    </xf>
    <xf numFmtId="4" fontId="3" fillId="7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25" fillId="5" borderId="1" xfId="0" applyNumberFormat="1" applyFont="1" applyFill="1" applyBorder="1" applyAlignment="1" applyProtection="1">
      <alignment vertical="center"/>
      <protection hidden="1"/>
    </xf>
    <xf numFmtId="0" fontId="23" fillId="5" borderId="1" xfId="0" applyFont="1" applyFill="1" applyBorder="1" applyAlignment="1">
      <alignment horizontal="justify" vertical="top"/>
    </xf>
    <xf numFmtId="0" fontId="3" fillId="5" borderId="1" xfId="0" applyFont="1" applyFill="1" applyBorder="1" applyAlignment="1">
      <alignment horizontal="left" vertical="center"/>
    </xf>
    <xf numFmtId="164" fontId="22" fillId="7" borderId="10" xfId="0" applyNumberFormat="1" applyFont="1" applyFill="1" applyBorder="1" applyAlignment="1">
      <alignment horizontal="right" vertical="center"/>
    </xf>
    <xf numFmtId="4" fontId="3" fillId="0" borderId="1" xfId="0" applyNumberFormat="1" applyFont="1" applyBorder="1"/>
    <xf numFmtId="0" fontId="7" fillId="6" borderId="21" xfId="0" applyFont="1" applyFill="1" applyBorder="1" applyAlignment="1">
      <alignment horizontal="left" vertical="top"/>
    </xf>
    <xf numFmtId="0" fontId="7" fillId="6" borderId="22" xfId="0" applyFont="1" applyFill="1" applyBorder="1" applyAlignment="1">
      <alignment horizontal="left" vertical="top"/>
    </xf>
    <xf numFmtId="0" fontId="7" fillId="7" borderId="24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6" fillId="7" borderId="30" xfId="0" applyFont="1" applyFill="1" applyBorder="1" applyAlignment="1">
      <alignment horizontal="justify" vertical="top"/>
    </xf>
    <xf numFmtId="0" fontId="26" fillId="7" borderId="31" xfId="0" applyFont="1" applyFill="1" applyBorder="1" applyAlignment="1">
      <alignment horizontal="justify" vertical="top"/>
    </xf>
    <xf numFmtId="0" fontId="3" fillId="0" borderId="2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left" vertical="top" wrapText="1"/>
    </xf>
    <xf numFmtId="0" fontId="7" fillId="4" borderId="18" xfId="0" applyFont="1" applyFill="1" applyBorder="1" applyAlignment="1">
      <alignment horizontal="left" vertical="top" wrapText="1"/>
    </xf>
    <xf numFmtId="0" fontId="7" fillId="4" borderId="19" xfId="0" applyFont="1" applyFill="1" applyBorder="1" applyAlignment="1">
      <alignment horizontal="left" vertical="top" wrapText="1"/>
    </xf>
    <xf numFmtId="0" fontId="28" fillId="0" borderId="0" xfId="0" applyFont="1" applyAlignment="1">
      <alignment horizontal="left" wrapText="1"/>
    </xf>
    <xf numFmtId="0" fontId="32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0" fillId="0" borderId="0" xfId="0" applyFont="1"/>
    <xf numFmtId="0" fontId="34" fillId="11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left"/>
    </xf>
    <xf numFmtId="4" fontId="28" fillId="0" borderId="1" xfId="0" applyNumberFormat="1" applyFont="1" applyBorder="1" applyAlignment="1">
      <alignment horizontal="right"/>
    </xf>
    <xf numFmtId="0" fontId="28" fillId="0" borderId="1" xfId="0" applyFont="1" applyBorder="1" applyAlignment="1">
      <alignment horizontal="left" wrapText="1"/>
    </xf>
    <xf numFmtId="0" fontId="30" fillId="0" borderId="3" xfId="0" applyFont="1" applyBorder="1" applyAlignment="1">
      <alignment horizontal="left"/>
    </xf>
    <xf numFmtId="4" fontId="30" fillId="0" borderId="1" xfId="0" applyNumberFormat="1" applyFont="1" applyBorder="1" applyAlignment="1">
      <alignment horizontal="right"/>
    </xf>
    <xf numFmtId="0" fontId="28" fillId="0" borderId="3" xfId="0" applyFont="1" applyBorder="1" applyAlignment="1">
      <alignment horizontal="left"/>
    </xf>
    <xf numFmtId="0" fontId="28" fillId="0" borderId="32" xfId="0" applyFont="1" applyBorder="1"/>
    <xf numFmtId="0" fontId="28" fillId="0" borderId="0" xfId="0" applyFont="1"/>
    <xf numFmtId="0" fontId="30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9" fillId="0" borderId="1" xfId="1" applyFont="1" applyBorder="1" applyAlignment="1">
      <alignment horizontal="center"/>
    </xf>
    <xf numFmtId="0" fontId="39" fillId="0" borderId="1" xfId="1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4" fontId="16" fillId="0" borderId="3" xfId="1" applyNumberFormat="1" applyBorder="1"/>
    <xf numFmtId="4" fontId="16" fillId="0" borderId="2" xfId="1" applyNumberFormat="1" applyBorder="1"/>
    <xf numFmtId="0" fontId="8" fillId="10" borderId="1" xfId="1" applyFont="1" applyFill="1" applyBorder="1" applyAlignment="1">
      <alignment vertical="center" wrapText="1" shrinkToFit="1"/>
    </xf>
    <xf numFmtId="0" fontId="8" fillId="10" borderId="1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 vertical="center" wrapText="1"/>
    </xf>
    <xf numFmtId="0" fontId="8" fillId="12" borderId="1" xfId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wrapText="1"/>
    </xf>
    <xf numFmtId="4" fontId="41" fillId="13" borderId="1" xfId="1" applyNumberFormat="1" applyFont="1" applyFill="1" applyBorder="1"/>
    <xf numFmtId="0" fontId="16" fillId="13" borderId="1" xfId="1" applyFill="1" applyBorder="1"/>
    <xf numFmtId="4" fontId="42" fillId="13" borderId="1" xfId="1" applyNumberFormat="1" applyFont="1" applyFill="1" applyBorder="1"/>
    <xf numFmtId="4" fontId="12" fillId="12" borderId="1" xfId="1" applyNumberFormat="1" applyFont="1" applyFill="1" applyBorder="1"/>
    <xf numFmtId="4" fontId="27" fillId="12" borderId="0" xfId="0" applyNumberFormat="1" applyFont="1" applyFill="1"/>
    <xf numFmtId="4" fontId="41" fillId="14" borderId="1" xfId="1" applyNumberFormat="1" applyFont="1" applyFill="1" applyBorder="1"/>
    <xf numFmtId="0" fontId="16" fillId="14" borderId="1" xfId="1" applyFill="1" applyBorder="1"/>
    <xf numFmtId="4" fontId="42" fillId="14" borderId="1" xfId="1" applyNumberFormat="1" applyFont="1" applyFill="1" applyBorder="1"/>
    <xf numFmtId="4" fontId="41" fillId="15" borderId="1" xfId="1" applyNumberFormat="1" applyFont="1" applyFill="1" applyBorder="1"/>
    <xf numFmtId="0" fontId="16" fillId="15" borderId="1" xfId="1" applyFill="1" applyBorder="1"/>
    <xf numFmtId="4" fontId="42" fillId="15" borderId="1" xfId="1" applyNumberFormat="1" applyFont="1" applyFill="1" applyBorder="1"/>
    <xf numFmtId="4" fontId="12" fillId="8" borderId="1" xfId="1" applyNumberFormat="1" applyFont="1" applyFill="1" applyBorder="1"/>
    <xf numFmtId="0" fontId="16" fillId="8" borderId="1" xfId="1" applyFill="1" applyBorder="1"/>
    <xf numFmtId="4" fontId="16" fillId="8" borderId="1" xfId="1" applyNumberFormat="1" applyFill="1" applyBorder="1"/>
    <xf numFmtId="4" fontId="12" fillId="16" borderId="1" xfId="1" applyNumberFormat="1" applyFont="1" applyFill="1" applyBorder="1"/>
    <xf numFmtId="0" fontId="16" fillId="16" borderId="1" xfId="1" applyFill="1" applyBorder="1"/>
    <xf numFmtId="4" fontId="16" fillId="16" borderId="1" xfId="1" applyNumberFormat="1" applyFill="1" applyBorder="1"/>
    <xf numFmtId="1" fontId="12" fillId="0" borderId="1" xfId="1" applyNumberFormat="1" applyFont="1" applyBorder="1"/>
    <xf numFmtId="0" fontId="23" fillId="0" borderId="1" xfId="1" applyFont="1" applyBorder="1" applyAlignment="1">
      <alignment wrapText="1"/>
    </xf>
    <xf numFmtId="4" fontId="12" fillId="0" borderId="1" xfId="1" applyNumberFormat="1" applyFont="1" applyBorder="1"/>
    <xf numFmtId="0" fontId="23" fillId="5" borderId="1" xfId="1" applyFont="1" applyFill="1" applyBorder="1" applyAlignment="1">
      <alignment wrapText="1"/>
    </xf>
    <xf numFmtId="4" fontId="12" fillId="0" borderId="3" xfId="1" applyNumberFormat="1" applyFont="1" applyBorder="1"/>
    <xf numFmtId="4" fontId="12" fillId="12" borderId="3" xfId="1" applyNumberFormat="1" applyFont="1" applyFill="1" applyBorder="1"/>
    <xf numFmtId="1" fontId="12" fillId="16" borderId="3" xfId="1" applyNumberFormat="1" applyFont="1" applyFill="1" applyBorder="1" applyAlignment="1">
      <alignment horizontal="center" wrapText="1"/>
    </xf>
    <xf numFmtId="1" fontId="12" fillId="16" borderId="4" xfId="1" applyNumberFormat="1" applyFont="1" applyFill="1" applyBorder="1" applyAlignment="1">
      <alignment horizontal="center" wrapText="1"/>
    </xf>
    <xf numFmtId="4" fontId="12" fillId="16" borderId="3" xfId="1" applyNumberFormat="1" applyFont="1" applyFill="1" applyBorder="1"/>
    <xf numFmtId="1" fontId="12" fillId="10" borderId="1" xfId="1" applyNumberFormat="1" applyFont="1" applyFill="1" applyBorder="1"/>
    <xf numFmtId="4" fontId="12" fillId="10" borderId="3" xfId="1" applyNumberFormat="1" applyFont="1" applyFill="1" applyBorder="1"/>
    <xf numFmtId="4" fontId="16" fillId="12" borderId="3" xfId="1" applyNumberFormat="1" applyFill="1" applyBorder="1"/>
    <xf numFmtId="4" fontId="16" fillId="12" borderId="1" xfId="1" applyNumberFormat="1" applyFill="1" applyBorder="1"/>
    <xf numFmtId="4" fontId="12" fillId="10" borderId="1" xfId="1" applyNumberFormat="1" applyFont="1" applyFill="1" applyBorder="1"/>
    <xf numFmtId="0" fontId="23" fillId="5" borderId="4" xfId="1" applyFont="1" applyFill="1" applyBorder="1" applyAlignment="1">
      <alignment wrapText="1"/>
    </xf>
    <xf numFmtId="1" fontId="41" fillId="14" borderId="2" xfId="1" applyNumberFormat="1" applyFont="1" applyFill="1" applyBorder="1" applyAlignment="1">
      <alignment horizontal="center" wrapText="1"/>
    </xf>
    <xf numFmtId="1" fontId="41" fillId="14" borderId="4" xfId="1" applyNumberFormat="1" applyFont="1" applyFill="1" applyBorder="1" applyAlignment="1">
      <alignment horizontal="center" wrapText="1"/>
    </xf>
    <xf numFmtId="4" fontId="41" fillId="14" borderId="3" xfId="1" applyNumberFormat="1" applyFont="1" applyFill="1" applyBorder="1"/>
    <xf numFmtId="1" fontId="41" fillId="15" borderId="25" xfId="1" applyNumberFormat="1" applyFont="1" applyFill="1" applyBorder="1"/>
    <xf numFmtId="0" fontId="41" fillId="15" borderId="26" xfId="1" applyFont="1" applyFill="1" applyBorder="1"/>
    <xf numFmtId="4" fontId="41" fillId="15" borderId="3" xfId="1" applyNumberFormat="1" applyFont="1" applyFill="1" applyBorder="1"/>
    <xf numFmtId="1" fontId="12" fillId="8" borderId="2" xfId="1" applyNumberFormat="1" applyFont="1" applyFill="1" applyBorder="1" applyAlignment="1">
      <alignment horizontal="center" wrapText="1"/>
    </xf>
    <xf numFmtId="1" fontId="12" fillId="8" borderId="4" xfId="1" applyNumberFormat="1" applyFont="1" applyFill="1" applyBorder="1" applyAlignment="1">
      <alignment horizontal="center" wrapText="1"/>
    </xf>
    <xf numFmtId="4" fontId="12" fillId="8" borderId="3" xfId="1" applyNumberFormat="1" applyFont="1" applyFill="1" applyBorder="1"/>
    <xf numFmtId="1" fontId="12" fillId="16" borderId="2" xfId="1" applyNumberFormat="1" applyFont="1" applyFill="1" applyBorder="1" applyAlignment="1">
      <alignment horizontal="center" wrapText="1"/>
    </xf>
    <xf numFmtId="0" fontId="12" fillId="0" borderId="1" xfId="1" applyFont="1" applyBorder="1"/>
    <xf numFmtId="4" fontId="12" fillId="5" borderId="3" xfId="1" applyNumberFormat="1" applyFont="1" applyFill="1" applyBorder="1"/>
    <xf numFmtId="0" fontId="23" fillId="5" borderId="1" xfId="1" applyFont="1" applyFill="1" applyBorder="1"/>
    <xf numFmtId="1" fontId="12" fillId="16" borderId="0" xfId="1" applyNumberFormat="1" applyFont="1" applyFill="1"/>
    <xf numFmtId="0" fontId="12" fillId="16" borderId="0" xfId="1" applyFont="1" applyFill="1"/>
    <xf numFmtId="1" fontId="41" fillId="15" borderId="2" xfId="1" applyNumberFormat="1" applyFont="1" applyFill="1" applyBorder="1" applyAlignment="1">
      <alignment horizontal="center" wrapText="1"/>
    </xf>
    <xf numFmtId="1" fontId="41" fillId="15" borderId="4" xfId="1" applyNumberFormat="1" applyFont="1" applyFill="1" applyBorder="1" applyAlignment="1">
      <alignment horizontal="center" wrapText="1"/>
    </xf>
    <xf numFmtId="1" fontId="12" fillId="10" borderId="0" xfId="1" applyNumberFormat="1" applyFont="1" applyFill="1"/>
    <xf numFmtId="0" fontId="23" fillId="10" borderId="1" xfId="1" applyFont="1" applyFill="1" applyBorder="1"/>
    <xf numFmtId="1" fontId="23" fillId="5" borderId="1" xfId="1" applyNumberFormat="1" applyFont="1" applyFill="1" applyBorder="1"/>
    <xf numFmtId="1" fontId="23" fillId="16" borderId="0" xfId="1" applyNumberFormat="1" applyFont="1" applyFill="1"/>
    <xf numFmtId="1" fontId="23" fillId="5" borderId="1" xfId="1" applyNumberFormat="1" applyFont="1" applyFill="1" applyBorder="1" applyAlignment="1">
      <alignment wrapText="1"/>
    </xf>
    <xf numFmtId="1" fontId="12" fillId="8" borderId="2" xfId="1" applyNumberFormat="1" applyFont="1" applyFill="1" applyBorder="1"/>
    <xf numFmtId="1" fontId="23" fillId="8" borderId="4" xfId="1" applyNumberFormat="1" applyFont="1" applyFill="1" applyBorder="1"/>
    <xf numFmtId="4" fontId="12" fillId="9" borderId="3" xfId="1" applyNumberFormat="1" applyFont="1" applyFill="1" applyBorder="1"/>
    <xf numFmtId="4" fontId="12" fillId="9" borderId="1" xfId="1" applyNumberFormat="1" applyFont="1" applyFill="1" applyBorder="1"/>
    <xf numFmtId="4" fontId="12" fillId="17" borderId="3" xfId="1" applyNumberFormat="1" applyFont="1" applyFill="1" applyBorder="1"/>
    <xf numFmtId="4" fontId="12" fillId="17" borderId="1" xfId="1" applyNumberFormat="1" applyFont="1" applyFill="1" applyBorder="1"/>
    <xf numFmtId="4" fontId="12" fillId="5" borderId="1" xfId="1" applyNumberFormat="1" applyFont="1" applyFill="1" applyBorder="1"/>
    <xf numFmtId="1" fontId="23" fillId="0" borderId="1" xfId="1" applyNumberFormat="1" applyFont="1" applyBorder="1"/>
    <xf numFmtId="1" fontId="41" fillId="15" borderId="26" xfId="1" applyNumberFormat="1" applyFont="1" applyFill="1" applyBorder="1"/>
    <xf numFmtId="4" fontId="12" fillId="18" borderId="3" xfId="1" applyNumberFormat="1" applyFont="1" applyFill="1" applyBorder="1"/>
    <xf numFmtId="0" fontId="23" fillId="0" borderId="1" xfId="1" applyFont="1" applyBorder="1"/>
    <xf numFmtId="0" fontId="23" fillId="16" borderId="0" xfId="1" applyFont="1" applyFill="1"/>
    <xf numFmtId="1" fontId="12" fillId="8" borderId="25" xfId="1" applyNumberFormat="1" applyFont="1" applyFill="1" applyBorder="1"/>
    <xf numFmtId="0" fontId="12" fillId="8" borderId="26" xfId="1" applyFont="1" applyFill="1" applyBorder="1"/>
    <xf numFmtId="1" fontId="12" fillId="5" borderId="1" xfId="1" applyNumberFormat="1" applyFont="1" applyFill="1" applyBorder="1"/>
    <xf numFmtId="4" fontId="11" fillId="12" borderId="3" xfId="1" applyNumberFormat="1" applyFont="1" applyFill="1" applyBorder="1"/>
    <xf numFmtId="0" fontId="41" fillId="14" borderId="2" xfId="1" applyFont="1" applyFill="1" applyBorder="1" applyAlignment="1">
      <alignment horizontal="center" wrapText="1"/>
    </xf>
    <xf numFmtId="0" fontId="41" fillId="14" borderId="4" xfId="1" applyFont="1" applyFill="1" applyBorder="1" applyAlignment="1">
      <alignment horizontal="center" wrapText="1"/>
    </xf>
    <xf numFmtId="0" fontId="41" fillId="15" borderId="2" xfId="1" applyFont="1" applyFill="1" applyBorder="1" applyAlignment="1">
      <alignment horizontal="center" wrapText="1"/>
    </xf>
    <xf numFmtId="0" fontId="41" fillId="15" borderId="4" xfId="1" applyFont="1" applyFill="1" applyBorder="1" applyAlignment="1">
      <alignment horizontal="center" wrapText="1"/>
    </xf>
    <xf numFmtId="1" fontId="12" fillId="8" borderId="26" xfId="1" applyNumberFormat="1" applyFont="1" applyFill="1" applyBorder="1"/>
    <xf numFmtId="1" fontId="12" fillId="5" borderId="4" xfId="1" applyNumberFormat="1" applyFont="1" applyFill="1" applyBorder="1"/>
    <xf numFmtId="1" fontId="23" fillId="5" borderId="4" xfId="1" applyNumberFormat="1" applyFont="1" applyFill="1" applyBorder="1"/>
    <xf numFmtId="1" fontId="41" fillId="14" borderId="2" xfId="1" applyNumberFormat="1" applyFont="1" applyFill="1" applyBorder="1"/>
    <xf numFmtId="1" fontId="41" fillId="14" borderId="4" xfId="1" applyNumberFormat="1" applyFont="1" applyFill="1" applyBorder="1"/>
    <xf numFmtId="4" fontId="17" fillId="12" borderId="3" xfId="1" applyNumberFormat="1" applyFont="1" applyFill="1" applyBorder="1"/>
    <xf numFmtId="1" fontId="43" fillId="14" borderId="4" xfId="1" applyNumberFormat="1" applyFont="1" applyFill="1" applyBorder="1"/>
    <xf numFmtId="1" fontId="23" fillId="0" borderId="2" xfId="1" applyNumberFormat="1" applyFont="1" applyBorder="1"/>
    <xf numFmtId="0" fontId="23" fillId="5" borderId="4" xfId="1" applyFont="1" applyFill="1" applyBorder="1"/>
    <xf numFmtId="1" fontId="43" fillId="15" borderId="2" xfId="1" applyNumberFormat="1" applyFont="1" applyFill="1" applyBorder="1"/>
    <xf numFmtId="0" fontId="43" fillId="15" borderId="4" xfId="1" applyFont="1" applyFill="1" applyBorder="1"/>
    <xf numFmtId="1" fontId="23" fillId="8" borderId="2" xfId="1" applyNumberFormat="1" applyFont="1" applyFill="1" applyBorder="1" applyAlignment="1">
      <alignment horizontal="center" wrapText="1"/>
    </xf>
    <xf numFmtId="1" fontId="23" fillId="8" borderId="4" xfId="1" applyNumberFormat="1" applyFont="1" applyFill="1" applyBorder="1" applyAlignment="1">
      <alignment horizontal="center" wrapText="1"/>
    </xf>
    <xf numFmtId="1" fontId="23" fillId="16" borderId="2" xfId="1" applyNumberFormat="1" applyFont="1" applyFill="1" applyBorder="1" applyAlignment="1">
      <alignment horizontal="center" wrapText="1"/>
    </xf>
    <xf numFmtId="1" fontId="23" fillId="16" borderId="4" xfId="1" applyNumberFormat="1" applyFont="1" applyFill="1" applyBorder="1" applyAlignment="1">
      <alignment horizontal="center" wrapText="1"/>
    </xf>
    <xf numFmtId="1" fontId="23" fillId="16" borderId="3" xfId="1" applyNumberFormat="1" applyFont="1" applyFill="1" applyBorder="1" applyAlignment="1">
      <alignment horizontal="center" wrapText="1"/>
    </xf>
    <xf numFmtId="1" fontId="43" fillId="15" borderId="2" xfId="1" applyNumberFormat="1" applyFont="1" applyFill="1" applyBorder="1" applyAlignment="1">
      <alignment horizontal="center" wrapText="1"/>
    </xf>
    <xf numFmtId="1" fontId="43" fillId="15" borderId="4" xfId="1" applyNumberFormat="1" applyFont="1" applyFill="1" applyBorder="1" applyAlignment="1">
      <alignment horizontal="center" wrapText="1"/>
    </xf>
    <xf numFmtId="1" fontId="43" fillId="14" borderId="2" xfId="1" applyNumberFormat="1" applyFont="1" applyFill="1" applyBorder="1" applyAlignment="1">
      <alignment horizontal="center" wrapText="1"/>
    </xf>
    <xf numFmtId="1" fontId="43" fillId="14" borderId="4" xfId="1" applyNumberFormat="1" applyFont="1" applyFill="1" applyBorder="1" applyAlignment="1">
      <alignment horizontal="center" wrapText="1"/>
    </xf>
    <xf numFmtId="1" fontId="43" fillId="15" borderId="25" xfId="1" applyNumberFormat="1" applyFont="1" applyFill="1" applyBorder="1"/>
    <xf numFmtId="0" fontId="43" fillId="15" borderId="26" xfId="1" applyFont="1" applyFill="1" applyBorder="1"/>
    <xf numFmtId="1" fontId="23" fillId="8" borderId="25" xfId="1" applyNumberFormat="1" applyFont="1" applyFill="1" applyBorder="1"/>
    <xf numFmtId="0" fontId="23" fillId="8" borderId="26" xfId="1" applyFont="1" applyFill="1" applyBorder="1"/>
    <xf numFmtId="1" fontId="43" fillId="19" borderId="2" xfId="1" applyNumberFormat="1" applyFont="1" applyFill="1" applyBorder="1" applyAlignment="1">
      <alignment horizontal="center" wrapText="1"/>
    </xf>
    <xf numFmtId="1" fontId="43" fillId="19" borderId="4" xfId="1" applyNumberFormat="1" applyFont="1" applyFill="1" applyBorder="1" applyAlignment="1">
      <alignment horizontal="center" wrapText="1"/>
    </xf>
    <xf numFmtId="4" fontId="43" fillId="19" borderId="3" xfId="1" applyNumberFormat="1" applyFont="1" applyFill="1" applyBorder="1" applyAlignment="1">
      <alignment wrapText="1"/>
    </xf>
    <xf numFmtId="4" fontId="41" fillId="19" borderId="1" xfId="1" applyNumberFormat="1" applyFont="1" applyFill="1" applyBorder="1" applyAlignment="1">
      <alignment wrapText="1"/>
    </xf>
    <xf numFmtId="1" fontId="44" fillId="15" borderId="25" xfId="1" applyNumberFormat="1" applyFont="1" applyFill="1" applyBorder="1"/>
    <xf numFmtId="4" fontId="43" fillId="15" borderId="26" xfId="1" applyNumberFormat="1" applyFont="1" applyFill="1" applyBorder="1" applyAlignment="1">
      <alignment horizontal="right"/>
    </xf>
    <xf numFmtId="4" fontId="41" fillId="15" borderId="1" xfId="1" applyNumberFormat="1" applyFont="1" applyFill="1" applyBorder="1" applyAlignment="1">
      <alignment horizontal="right"/>
    </xf>
    <xf numFmtId="4" fontId="23" fillId="8" borderId="3" xfId="1" applyNumberFormat="1" applyFont="1" applyFill="1" applyBorder="1" applyAlignment="1">
      <alignment wrapText="1"/>
    </xf>
    <xf numFmtId="4" fontId="12" fillId="8" borderId="1" xfId="1" applyNumberFormat="1" applyFont="1" applyFill="1" applyBorder="1" applyAlignment="1">
      <alignment wrapText="1"/>
    </xf>
    <xf numFmtId="4" fontId="23" fillId="16" borderId="3" xfId="1" applyNumberFormat="1" applyFont="1" applyFill="1" applyBorder="1" applyAlignment="1">
      <alignment wrapText="1"/>
    </xf>
    <xf numFmtId="4" fontId="12" fillId="16" borderId="1" xfId="1" applyNumberFormat="1" applyFont="1" applyFill="1" applyBorder="1" applyAlignment="1">
      <alignment wrapText="1"/>
    </xf>
    <xf numFmtId="1" fontId="41" fillId="13" borderId="1" xfId="1" applyNumberFormat="1" applyFont="1" applyFill="1" applyBorder="1"/>
    <xf numFmtId="4" fontId="41" fillId="13" borderId="3" xfId="1" applyNumberFormat="1" applyFont="1" applyFill="1" applyBorder="1"/>
    <xf numFmtId="4" fontId="41" fillId="14" borderId="2" xfId="1" applyNumberFormat="1" applyFont="1" applyFill="1" applyBorder="1"/>
    <xf numFmtId="4" fontId="41" fillId="15" borderId="2" xfId="1" applyNumberFormat="1" applyFont="1" applyFill="1" applyBorder="1" applyAlignment="1">
      <alignment horizontal="center" wrapText="1"/>
    </xf>
    <xf numFmtId="4" fontId="41" fillId="15" borderId="4" xfId="1" applyNumberFormat="1" applyFont="1" applyFill="1" applyBorder="1" applyAlignment="1">
      <alignment horizontal="center" wrapText="1"/>
    </xf>
    <xf numFmtId="4" fontId="12" fillId="8" borderId="2" xfId="1" applyNumberFormat="1" applyFont="1" applyFill="1" applyBorder="1" applyAlignment="1">
      <alignment horizontal="center" wrapText="1"/>
    </xf>
    <xf numFmtId="4" fontId="12" fillId="8" borderId="4" xfId="1" applyNumberFormat="1" applyFont="1" applyFill="1" applyBorder="1" applyAlignment="1">
      <alignment horizontal="center" wrapText="1"/>
    </xf>
    <xf numFmtId="4" fontId="12" fillId="16" borderId="0" xfId="1" applyNumberFormat="1" applyFont="1" applyFill="1"/>
    <xf numFmtId="4" fontId="41" fillId="13" borderId="2" xfId="1" applyNumberFormat="1" applyFont="1" applyFill="1" applyBorder="1"/>
    <xf numFmtId="4" fontId="41" fillId="13" borderId="4" xfId="1" applyNumberFormat="1" applyFont="1" applyFill="1" applyBorder="1"/>
    <xf numFmtId="4" fontId="41" fillId="14" borderId="25" xfId="1" applyNumberFormat="1" applyFont="1" applyFill="1" applyBorder="1"/>
    <xf numFmtId="0" fontId="41" fillId="14" borderId="26" xfId="1" applyFont="1" applyFill="1" applyBorder="1"/>
    <xf numFmtId="0" fontId="41" fillId="15" borderId="2" xfId="1" applyFont="1" applyFill="1" applyBorder="1"/>
    <xf numFmtId="0" fontId="41" fillId="15" borderId="4" xfId="1" applyFont="1" applyFill="1" applyBorder="1"/>
    <xf numFmtId="0" fontId="12" fillId="8" borderId="2" xfId="1" applyFont="1" applyFill="1" applyBorder="1" applyAlignment="1">
      <alignment wrapText="1"/>
    </xf>
    <xf numFmtId="0" fontId="12" fillId="8" borderId="4" xfId="1" applyFont="1" applyFill="1" applyBorder="1" applyAlignment="1">
      <alignment wrapText="1"/>
    </xf>
    <xf numFmtId="0" fontId="23" fillId="8" borderId="4" xfId="1" applyFont="1" applyFill="1" applyBorder="1"/>
    <xf numFmtId="0" fontId="12" fillId="16" borderId="2" xfId="1" applyFont="1" applyFill="1" applyBorder="1" applyAlignment="1">
      <alignment horizontal="center" wrapText="1"/>
    </xf>
    <xf numFmtId="0" fontId="12" fillId="16" borderId="4" xfId="1" applyFont="1" applyFill="1" applyBorder="1" applyAlignment="1">
      <alignment horizontal="center" wrapText="1"/>
    </xf>
    <xf numFmtId="1" fontId="12" fillId="0" borderId="0" xfId="1" applyNumberFormat="1" applyFont="1"/>
    <xf numFmtId="0" fontId="23" fillId="0" borderId="0" xfId="1" applyFont="1"/>
    <xf numFmtId="4" fontId="12" fillId="0" borderId="0" xfId="1" applyNumberFormat="1" applyFont="1"/>
    <xf numFmtId="4" fontId="12" fillId="5" borderId="0" xfId="1" applyNumberFormat="1" applyFont="1" applyFill="1"/>
    <xf numFmtId="0" fontId="37" fillId="0" borderId="0" xfId="0" applyFont="1" applyAlignment="1">
      <alignment horizontal="center" vertical="center" wrapText="1"/>
    </xf>
    <xf numFmtId="0" fontId="45" fillId="0" borderId="0" xfId="0" applyFont="1" applyAlignment="1">
      <alignment horizontal="left" vertical="top" wrapText="1"/>
    </xf>
    <xf numFmtId="0" fontId="4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8" fillId="0" borderId="0" xfId="0" applyFont="1"/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4" fontId="12" fillId="0" borderId="0" xfId="1" applyNumberFormat="1" applyFont="1" applyFill="1" applyBorder="1"/>
  </cellXfs>
  <cellStyles count="2">
    <cellStyle name="Normalno" xfId="0" builtinId="0"/>
    <cellStyle name="Obično 2" xfId="1" xr:uid="{EAC90DE9-D79B-4FE3-A9ED-435A932B3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3CC77-8A4C-43EE-A0F1-60A0A95137BC}">
  <dimension ref="A1:E34"/>
  <sheetViews>
    <sheetView topLeftCell="A7" workbookViewId="0">
      <selection activeCell="E26" sqref="E26"/>
    </sheetView>
  </sheetViews>
  <sheetFormatPr defaultRowHeight="15" x14ac:dyDescent="0.25"/>
  <cols>
    <col min="1" max="1" width="30" customWidth="1"/>
    <col min="2" max="2" width="14.140625" customWidth="1"/>
    <col min="3" max="3" width="12.85546875" customWidth="1"/>
    <col min="4" max="4" width="14.28515625" customWidth="1"/>
    <col min="5" max="5" width="12.85546875" customWidth="1"/>
  </cols>
  <sheetData>
    <row r="1" spans="1:5" ht="62.25" customHeight="1" x14ac:dyDescent="0.25">
      <c r="A1" s="289" t="s">
        <v>101</v>
      </c>
      <c r="B1" s="289"/>
      <c r="C1" s="289"/>
      <c r="D1" s="289"/>
      <c r="E1" s="289"/>
    </row>
    <row r="2" spans="1:5" ht="15.75" x14ac:dyDescent="0.25">
      <c r="A2" s="290"/>
      <c r="B2" s="290"/>
      <c r="C2" s="290"/>
      <c r="D2" s="290"/>
      <c r="E2" s="290"/>
    </row>
    <row r="3" spans="1:5" ht="15.75" x14ac:dyDescent="0.25">
      <c r="A3" s="290"/>
      <c r="B3" s="290"/>
      <c r="C3" s="290"/>
      <c r="D3" s="290"/>
      <c r="E3" s="290"/>
    </row>
    <row r="4" spans="1:5" ht="15.75" x14ac:dyDescent="0.25">
      <c r="A4" s="291" t="s">
        <v>102</v>
      </c>
      <c r="B4" s="291"/>
      <c r="C4" s="291"/>
      <c r="D4" s="291"/>
      <c r="E4" s="291"/>
    </row>
    <row r="5" spans="1:5" ht="15.75" x14ac:dyDescent="0.25">
      <c r="A5" s="291" t="s">
        <v>103</v>
      </c>
      <c r="B5" s="291"/>
      <c r="C5" s="291"/>
      <c r="D5" s="291"/>
      <c r="E5" s="291"/>
    </row>
    <row r="6" spans="1:5" ht="15.75" x14ac:dyDescent="0.25">
      <c r="A6" s="292" t="s">
        <v>104</v>
      </c>
      <c r="B6" s="292"/>
      <c r="C6" s="292"/>
      <c r="D6" s="292"/>
      <c r="E6" s="292"/>
    </row>
    <row r="7" spans="1:5" ht="15.75" x14ac:dyDescent="0.25">
      <c r="A7" s="293"/>
      <c r="B7" s="293"/>
      <c r="C7" s="293"/>
      <c r="D7" s="293"/>
      <c r="E7" s="293"/>
    </row>
    <row r="8" spans="1:5" ht="15.75" x14ac:dyDescent="0.25">
      <c r="A8" s="292" t="s">
        <v>105</v>
      </c>
      <c r="B8" s="292"/>
      <c r="C8" s="292"/>
      <c r="D8" s="292"/>
      <c r="E8" s="292"/>
    </row>
    <row r="9" spans="1:5" ht="15.75" x14ac:dyDescent="0.25">
      <c r="A9" s="290"/>
      <c r="B9" s="290"/>
      <c r="C9" s="290"/>
      <c r="D9" s="290"/>
      <c r="E9" s="290"/>
    </row>
    <row r="10" spans="1:5" ht="15.75" x14ac:dyDescent="0.25">
      <c r="A10" s="294" t="s">
        <v>106</v>
      </c>
      <c r="B10" s="294"/>
      <c r="C10" s="294"/>
      <c r="D10" s="294"/>
      <c r="E10" s="294"/>
    </row>
    <row r="11" spans="1:5" ht="15.75" x14ac:dyDescent="0.25">
      <c r="A11" s="295" t="s">
        <v>107</v>
      </c>
      <c r="B11" s="295"/>
      <c r="C11" s="295"/>
      <c r="D11" s="295"/>
      <c r="E11" s="295"/>
    </row>
    <row r="12" spans="1:5" ht="15.75" x14ac:dyDescent="0.25">
      <c r="A12" s="290" t="s">
        <v>108</v>
      </c>
      <c r="B12" s="290"/>
      <c r="C12" s="290"/>
      <c r="D12" s="290"/>
      <c r="E12" s="290"/>
    </row>
    <row r="13" spans="1:5" ht="15.75" x14ac:dyDescent="0.25">
      <c r="A13" s="290"/>
      <c r="B13" s="290"/>
      <c r="C13" s="290"/>
      <c r="D13" s="290"/>
      <c r="E13" s="290"/>
    </row>
    <row r="14" spans="1:5" ht="15.75" x14ac:dyDescent="0.25">
      <c r="A14" s="296" t="s">
        <v>109</v>
      </c>
      <c r="B14" s="290"/>
      <c r="C14" s="290"/>
      <c r="D14" s="290"/>
      <c r="E14" s="290"/>
    </row>
    <row r="15" spans="1:5" ht="15.75" x14ac:dyDescent="0.25">
      <c r="A15" s="290"/>
      <c r="B15" s="290"/>
      <c r="C15" s="290"/>
      <c r="D15" s="290"/>
      <c r="E15" s="290"/>
    </row>
    <row r="16" spans="1:5" ht="64.5" x14ac:dyDescent="0.25">
      <c r="A16" s="297"/>
      <c r="B16" s="298" t="s">
        <v>110</v>
      </c>
      <c r="C16" s="14" t="s">
        <v>7</v>
      </c>
      <c r="D16" s="298" t="s">
        <v>111</v>
      </c>
      <c r="E16" s="298" t="s">
        <v>9</v>
      </c>
    </row>
    <row r="17" spans="1:5" x14ac:dyDescent="0.25">
      <c r="A17" s="299" t="s">
        <v>13</v>
      </c>
      <c r="B17" s="300">
        <f>'OPĆI DIO'!C10</f>
        <v>10507891</v>
      </c>
      <c r="C17" s="300">
        <f>'OPĆI DIO'!D10</f>
        <v>8730245</v>
      </c>
      <c r="D17" s="300">
        <f>'OPĆI DIO'!E10</f>
        <v>-2872458</v>
      </c>
      <c r="E17" s="300">
        <f>'OPĆI DIO'!F10</f>
        <v>5857787</v>
      </c>
    </row>
    <row r="18" spans="1:5" ht="30" x14ac:dyDescent="0.25">
      <c r="A18" s="301" t="s">
        <v>112</v>
      </c>
      <c r="B18" s="300">
        <f>'OPĆI DIO'!C34</f>
        <v>142000</v>
      </c>
      <c r="C18" s="300">
        <f>'OPĆI DIO'!D34</f>
        <v>142000</v>
      </c>
      <c r="D18" s="300">
        <f>'OPĆI DIO'!E34</f>
        <v>58552</v>
      </c>
      <c r="E18" s="300">
        <f>'OPĆI DIO'!F34</f>
        <v>200552</v>
      </c>
    </row>
    <row r="19" spans="1:5" x14ac:dyDescent="0.25">
      <c r="A19" s="302" t="s">
        <v>113</v>
      </c>
      <c r="B19" s="303">
        <f>SUM(B17:B18)</f>
        <v>10649891</v>
      </c>
      <c r="C19" s="303">
        <f>SUM(C17:C18)</f>
        <v>8872245</v>
      </c>
      <c r="D19" s="303">
        <f>SUM(D17:D18)</f>
        <v>-2813906</v>
      </c>
      <c r="E19" s="303">
        <f>SUM(E17:E18)</f>
        <v>6058339</v>
      </c>
    </row>
    <row r="20" spans="1:5" x14ac:dyDescent="0.25">
      <c r="A20" s="304" t="s">
        <v>47</v>
      </c>
      <c r="B20" s="300">
        <f>'OPĆI DIO'!C50</f>
        <v>2973891</v>
      </c>
      <c r="C20" s="300">
        <f>'OPĆI DIO'!D50</f>
        <v>3066091</v>
      </c>
      <c r="D20" s="300">
        <f>'OPĆI DIO'!E50</f>
        <v>-59112</v>
      </c>
      <c r="E20" s="300">
        <f>'OPĆI DIO'!F50</f>
        <v>3007479</v>
      </c>
    </row>
    <row r="21" spans="1:5" x14ac:dyDescent="0.25">
      <c r="A21" s="304" t="s">
        <v>114</v>
      </c>
      <c r="B21" s="300">
        <f>'OPĆI DIO'!C85</f>
        <v>7576000</v>
      </c>
      <c r="C21" s="300">
        <f>'OPĆI DIO'!D85</f>
        <v>6283000</v>
      </c>
      <c r="D21" s="300">
        <f>'OPĆI DIO'!E85</f>
        <v>-2907295</v>
      </c>
      <c r="E21" s="300">
        <f>'OPĆI DIO'!F85</f>
        <v>3406860</v>
      </c>
    </row>
    <row r="22" spans="1:5" x14ac:dyDescent="0.25">
      <c r="A22" s="302" t="s">
        <v>115</v>
      </c>
      <c r="B22" s="303">
        <f>SUM(B20:B21)</f>
        <v>10549891</v>
      </c>
      <c r="C22" s="303">
        <f>SUM(C20:C21)</f>
        <v>9349091</v>
      </c>
      <c r="D22" s="303">
        <f>SUM(D20:D21)</f>
        <v>-2966407</v>
      </c>
      <c r="E22" s="303">
        <f>SUM(E20:E21)</f>
        <v>6414339</v>
      </c>
    </row>
    <row r="23" spans="1:5" x14ac:dyDescent="0.25">
      <c r="A23" s="302" t="s">
        <v>116</v>
      </c>
      <c r="B23" s="303">
        <f>B19-B22</f>
        <v>100000</v>
      </c>
      <c r="C23" s="303">
        <f>C19-C22</f>
        <v>-476846</v>
      </c>
      <c r="D23" s="303">
        <f>D19-D22</f>
        <v>152501</v>
      </c>
      <c r="E23" s="303">
        <f>E19-E22</f>
        <v>-356000</v>
      </c>
    </row>
    <row r="24" spans="1:5" x14ac:dyDescent="0.25">
      <c r="A24" s="305"/>
      <c r="B24" s="305"/>
      <c r="C24" s="305"/>
      <c r="D24" s="305"/>
      <c r="E24" s="305"/>
    </row>
    <row r="25" spans="1:5" x14ac:dyDescent="0.25">
      <c r="A25" s="306"/>
      <c r="B25" s="306"/>
      <c r="C25" s="306"/>
      <c r="D25" s="306"/>
      <c r="E25" s="306"/>
    </row>
    <row r="26" spans="1:5" x14ac:dyDescent="0.25">
      <c r="A26" s="296" t="s">
        <v>117</v>
      </c>
      <c r="B26" s="306"/>
      <c r="C26" s="306"/>
      <c r="D26" s="306"/>
      <c r="E26" s="306"/>
    </row>
    <row r="27" spans="1:5" x14ac:dyDescent="0.25">
      <c r="A27" s="306"/>
      <c r="B27" s="306"/>
      <c r="C27" s="306"/>
      <c r="D27" s="306"/>
      <c r="E27" s="306"/>
    </row>
    <row r="28" spans="1:5" ht="64.5" x14ac:dyDescent="0.25">
      <c r="A28" s="297"/>
      <c r="B28" s="298" t="s">
        <v>110</v>
      </c>
      <c r="C28" s="14" t="s">
        <v>7</v>
      </c>
      <c r="D28" s="298" t="s">
        <v>111</v>
      </c>
      <c r="E28" s="298" t="s">
        <v>9</v>
      </c>
    </row>
    <row r="29" spans="1:5" x14ac:dyDescent="0.25">
      <c r="A29" s="299" t="s">
        <v>118</v>
      </c>
      <c r="B29" s="300">
        <v>0</v>
      </c>
      <c r="C29" s="300">
        <v>0</v>
      </c>
      <c r="D29" s="300">
        <f>E29-B29</f>
        <v>0</v>
      </c>
      <c r="E29" s="300">
        <v>0</v>
      </c>
    </row>
    <row r="30" spans="1:5" x14ac:dyDescent="0.25">
      <c r="A30" s="299" t="s">
        <v>119</v>
      </c>
      <c r="B30" s="300">
        <v>0</v>
      </c>
      <c r="C30" s="300">
        <v>0</v>
      </c>
      <c r="D30" s="300">
        <f>E30-B30</f>
        <v>0</v>
      </c>
      <c r="E30" s="300">
        <v>0</v>
      </c>
    </row>
    <row r="31" spans="1:5" x14ac:dyDescent="0.25">
      <c r="A31" s="307"/>
      <c r="B31" s="307"/>
      <c r="C31" s="307"/>
      <c r="D31" s="307"/>
      <c r="E31" s="307"/>
    </row>
    <row r="32" spans="1:5" ht="15.75" x14ac:dyDescent="0.25">
      <c r="A32" s="292" t="s">
        <v>120</v>
      </c>
      <c r="B32" s="292"/>
      <c r="C32" s="292"/>
      <c r="D32" s="292"/>
      <c r="E32" s="292"/>
    </row>
    <row r="33" spans="1:5" ht="15.75" x14ac:dyDescent="0.25">
      <c r="A33" s="290"/>
      <c r="B33" s="290"/>
      <c r="C33" s="290"/>
      <c r="D33" s="290"/>
      <c r="E33" s="290"/>
    </row>
    <row r="34" spans="1:5" ht="37.5" customHeight="1" x14ac:dyDescent="0.25">
      <c r="A34" s="308" t="s">
        <v>121</v>
      </c>
      <c r="B34" s="308"/>
      <c r="C34" s="308"/>
      <c r="D34" s="308"/>
      <c r="E34" s="308"/>
    </row>
  </sheetData>
  <mergeCells count="8">
    <mergeCell ref="A32:E32"/>
    <mergeCell ref="A34:E34"/>
    <mergeCell ref="A1:E1"/>
    <mergeCell ref="A4:E4"/>
    <mergeCell ref="A5:E5"/>
    <mergeCell ref="A6:E6"/>
    <mergeCell ref="A8:E8"/>
    <mergeCell ref="A10:E10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39BB2-9F8C-48F1-8AA2-3EBE82D415FB}">
  <dimension ref="A1:G108"/>
  <sheetViews>
    <sheetView topLeftCell="A73" workbookViewId="0">
      <selection activeCell="B18" sqref="B18"/>
    </sheetView>
  </sheetViews>
  <sheetFormatPr defaultRowHeight="15" x14ac:dyDescent="0.25"/>
  <cols>
    <col min="1" max="1" width="8.5703125" customWidth="1"/>
    <col min="2" max="2" width="29.85546875" customWidth="1"/>
    <col min="3" max="3" width="14.28515625" customWidth="1"/>
    <col min="4" max="4" width="14.42578125" customWidth="1"/>
    <col min="5" max="5" width="14.28515625" customWidth="1"/>
    <col min="6" max="6" width="12.85546875" customWidth="1"/>
    <col min="7" max="7" width="10.42578125" customWidth="1"/>
  </cols>
  <sheetData>
    <row r="1" spans="1:7" ht="20.25" x14ac:dyDescent="0.3">
      <c r="A1" s="1" t="s">
        <v>0</v>
      </c>
      <c r="B1" s="2"/>
      <c r="C1" s="276"/>
      <c r="D1" s="276"/>
      <c r="E1" s="276"/>
      <c r="F1" s="276"/>
      <c r="G1" s="3"/>
    </row>
    <row r="2" spans="1:7" x14ac:dyDescent="0.25">
      <c r="A2" s="3"/>
      <c r="B2" s="4"/>
      <c r="C2" s="3"/>
      <c r="D2" s="3"/>
      <c r="E2" s="3"/>
      <c r="F2" s="3"/>
      <c r="G2" s="3"/>
    </row>
    <row r="3" spans="1:7" ht="22.5" x14ac:dyDescent="0.3">
      <c r="A3" s="277" t="s">
        <v>1</v>
      </c>
      <c r="B3" s="278"/>
      <c r="C3" s="279"/>
      <c r="D3" s="5"/>
      <c r="E3" s="5"/>
      <c r="F3" s="6"/>
      <c r="G3" s="6"/>
    </row>
    <row r="4" spans="1:7" x14ac:dyDescent="0.25">
      <c r="A4" s="3"/>
      <c r="B4" s="4"/>
      <c r="C4" s="3"/>
      <c r="D4" s="3"/>
      <c r="E4" s="3"/>
      <c r="F4" s="3"/>
      <c r="G4" s="3"/>
    </row>
    <row r="5" spans="1:7" ht="15.75" x14ac:dyDescent="0.25">
      <c r="A5" s="280" t="s">
        <v>2</v>
      </c>
      <c r="B5" s="281"/>
      <c r="C5" s="282"/>
      <c r="D5" s="7"/>
      <c r="E5" s="7"/>
      <c r="F5" s="8"/>
      <c r="G5" s="8"/>
    </row>
    <row r="6" spans="1:7" ht="15.75" x14ac:dyDescent="0.25">
      <c r="A6" s="283" t="s">
        <v>3</v>
      </c>
      <c r="B6" s="284"/>
      <c r="C6" s="285"/>
      <c r="D6" s="9"/>
      <c r="E6" s="9"/>
      <c r="F6" s="10"/>
      <c r="G6" s="10"/>
    </row>
    <row r="7" spans="1:7" x14ac:dyDescent="0.25">
      <c r="A7" s="3"/>
      <c r="B7" s="4"/>
      <c r="C7" s="3"/>
      <c r="D7" s="3"/>
      <c r="E7" s="3"/>
      <c r="F7" s="3"/>
      <c r="G7" s="3"/>
    </row>
    <row r="8" spans="1:7" ht="38.25" x14ac:dyDescent="0.25">
      <c r="A8" s="11" t="s">
        <v>4</v>
      </c>
      <c r="B8" s="12" t="s">
        <v>5</v>
      </c>
      <c r="C8" s="13" t="s">
        <v>6</v>
      </c>
      <c r="D8" s="14" t="s">
        <v>7</v>
      </c>
      <c r="E8" s="14" t="s">
        <v>8</v>
      </c>
      <c r="F8" s="15" t="s">
        <v>9</v>
      </c>
      <c r="G8" s="15" t="s">
        <v>10</v>
      </c>
    </row>
    <row r="9" spans="1:7" x14ac:dyDescent="0.25">
      <c r="A9" s="16"/>
      <c r="B9" s="17"/>
      <c r="C9" s="18">
        <v>1</v>
      </c>
      <c r="D9" s="18">
        <v>2</v>
      </c>
      <c r="E9" s="19" t="s">
        <v>11</v>
      </c>
      <c r="F9" s="19">
        <v>4</v>
      </c>
      <c r="G9" s="19" t="s">
        <v>12</v>
      </c>
    </row>
    <row r="10" spans="1:7" ht="15.75" thickBot="1" x14ac:dyDescent="0.3">
      <c r="A10" s="20">
        <v>6</v>
      </c>
      <c r="B10" s="21" t="s">
        <v>13</v>
      </c>
      <c r="C10" s="22">
        <f>C11+C15+C18+C20+C24+C28+C30</f>
        <v>10507891</v>
      </c>
      <c r="D10" s="23">
        <f>D11+D15+D18+D20+D24+D28+D30</f>
        <v>8730245</v>
      </c>
      <c r="E10" s="23">
        <f>E11+E15+E18+E20+E24+E28+E30</f>
        <v>-2872458</v>
      </c>
      <c r="F10" s="22">
        <f>F11+F15+F20+F24+F28+F30</f>
        <v>5857787</v>
      </c>
      <c r="G10" s="24">
        <f>F10/D10*100</f>
        <v>67.097624408020621</v>
      </c>
    </row>
    <row r="11" spans="1:7" ht="15.75" thickBot="1" x14ac:dyDescent="0.3">
      <c r="A11" s="25">
        <v>61</v>
      </c>
      <c r="B11" s="26" t="s">
        <v>14</v>
      </c>
      <c r="C11" s="27">
        <f>SUM(C12:C14)</f>
        <v>3566000</v>
      </c>
      <c r="D11" s="27">
        <f>SUM(D12:D14)</f>
        <v>3738354</v>
      </c>
      <c r="E11" s="28">
        <f>SUM(E12:E14)</f>
        <v>36768</v>
      </c>
      <c r="F11" s="27">
        <f>SUM(F12:F14)</f>
        <v>3775122</v>
      </c>
      <c r="G11" s="24">
        <f>F11/D11*100</f>
        <v>100.98353446463338</v>
      </c>
    </row>
    <row r="12" spans="1:7" x14ac:dyDescent="0.25">
      <c r="A12" s="29">
        <v>611</v>
      </c>
      <c r="B12" s="30" t="s">
        <v>15</v>
      </c>
      <c r="C12" s="31">
        <v>3500000</v>
      </c>
      <c r="D12" s="31">
        <v>3672354</v>
      </c>
      <c r="E12" s="31">
        <f>F12-D12</f>
        <v>27768</v>
      </c>
      <c r="F12" s="31">
        <v>3700122</v>
      </c>
      <c r="G12" s="32">
        <f t="shared" ref="G12:G29" si="0">F12/D12*100</f>
        <v>100.75613625483817</v>
      </c>
    </row>
    <row r="13" spans="1:7" x14ac:dyDescent="0.25">
      <c r="A13" s="33">
        <v>613</v>
      </c>
      <c r="B13" s="34" t="s">
        <v>16</v>
      </c>
      <c r="C13" s="35">
        <v>43000</v>
      </c>
      <c r="D13" s="31">
        <v>43000</v>
      </c>
      <c r="E13" s="31">
        <f>F13-D13</f>
        <v>7000</v>
      </c>
      <c r="F13" s="35">
        <v>50000</v>
      </c>
      <c r="G13" s="32">
        <f t="shared" si="0"/>
        <v>116.27906976744187</v>
      </c>
    </row>
    <row r="14" spans="1:7" x14ac:dyDescent="0.25">
      <c r="A14" s="33">
        <v>614</v>
      </c>
      <c r="B14" s="34" t="s">
        <v>17</v>
      </c>
      <c r="C14" s="35">
        <v>23000</v>
      </c>
      <c r="D14" s="31">
        <v>23000</v>
      </c>
      <c r="E14" s="31">
        <f>F14-D14</f>
        <v>2000</v>
      </c>
      <c r="F14" s="35">
        <v>25000</v>
      </c>
      <c r="G14" s="32">
        <f t="shared" si="0"/>
        <v>108.69565217391303</v>
      </c>
    </row>
    <row r="15" spans="1:7" ht="24.75" thickBot="1" x14ac:dyDescent="0.3">
      <c r="A15" s="36">
        <v>63</v>
      </c>
      <c r="B15" s="37" t="s">
        <v>18</v>
      </c>
      <c r="C15" s="38">
        <f>SUM(C16+C17+C19)</f>
        <v>5792470</v>
      </c>
      <c r="D15" s="39">
        <f>SUM(D16+D17+D19)</f>
        <v>3842470</v>
      </c>
      <c r="E15" s="39">
        <f>SUM(E16+E17+E19)</f>
        <v>-3031976</v>
      </c>
      <c r="F15" s="38">
        <f>SUM(F16+F17+F18+F19)</f>
        <v>851494</v>
      </c>
      <c r="G15" s="24">
        <f t="shared" si="0"/>
        <v>22.160068914005834</v>
      </c>
    </row>
    <row r="16" spans="1:7" x14ac:dyDescent="0.25">
      <c r="A16" s="40">
        <v>633</v>
      </c>
      <c r="B16" s="41" t="s">
        <v>19</v>
      </c>
      <c r="C16" s="42">
        <v>400000</v>
      </c>
      <c r="D16" s="43">
        <v>400000</v>
      </c>
      <c r="E16" s="43">
        <v>200000</v>
      </c>
      <c r="F16" s="42">
        <v>600000</v>
      </c>
      <c r="G16" s="24">
        <f t="shared" si="0"/>
        <v>150</v>
      </c>
    </row>
    <row r="17" spans="1:7" x14ac:dyDescent="0.25">
      <c r="A17" s="40">
        <v>634</v>
      </c>
      <c r="B17" s="41" t="s">
        <v>19</v>
      </c>
      <c r="C17" s="42">
        <v>442470</v>
      </c>
      <c r="D17" s="43">
        <v>442470</v>
      </c>
      <c r="E17" s="43">
        <v>-410896</v>
      </c>
      <c r="F17" s="42">
        <v>31574</v>
      </c>
      <c r="G17" s="24">
        <f t="shared" si="0"/>
        <v>7.1358510181481236</v>
      </c>
    </row>
    <row r="18" spans="1:7" ht="38.25" x14ac:dyDescent="0.25">
      <c r="A18" s="40">
        <v>636</v>
      </c>
      <c r="B18" s="41" t="s">
        <v>20</v>
      </c>
      <c r="C18" s="42">
        <v>74000</v>
      </c>
      <c r="D18" s="43">
        <v>74000</v>
      </c>
      <c r="E18" s="43">
        <v>-33000</v>
      </c>
      <c r="F18" s="42">
        <v>41000</v>
      </c>
      <c r="G18" s="24">
        <f t="shared" si="0"/>
        <v>55.405405405405403</v>
      </c>
    </row>
    <row r="19" spans="1:7" ht="24" x14ac:dyDescent="0.25">
      <c r="A19" s="44">
        <v>638</v>
      </c>
      <c r="B19" s="45" t="s">
        <v>21</v>
      </c>
      <c r="C19" s="46">
        <v>4950000</v>
      </c>
      <c r="D19" s="46">
        <v>3000000</v>
      </c>
      <c r="E19" s="46">
        <v>-2821080</v>
      </c>
      <c r="F19" s="46">
        <v>178920</v>
      </c>
      <c r="G19" s="24">
        <f t="shared" si="0"/>
        <v>5.9639999999999995</v>
      </c>
    </row>
    <row r="20" spans="1:7" x14ac:dyDescent="0.25">
      <c r="A20" s="47">
        <v>64</v>
      </c>
      <c r="B20" s="48" t="s">
        <v>22</v>
      </c>
      <c r="C20" s="49">
        <f>SUM(C21,C22,C23)</f>
        <v>426001</v>
      </c>
      <c r="D20" s="50">
        <f>SUM(D21,D22,D23)</f>
        <v>426001</v>
      </c>
      <c r="E20" s="50">
        <f>SUM(E21,E22,E23)</f>
        <v>-2850</v>
      </c>
      <c r="F20" s="49">
        <f>SUM(F21,F22,F23)</f>
        <v>423151</v>
      </c>
      <c r="G20" s="24">
        <f t="shared" si="0"/>
        <v>99.33098748594486</v>
      </c>
    </row>
    <row r="21" spans="1:7" x14ac:dyDescent="0.25">
      <c r="A21" s="51">
        <v>641</v>
      </c>
      <c r="B21" s="52" t="s">
        <v>23</v>
      </c>
      <c r="C21" s="53">
        <v>2000</v>
      </c>
      <c r="D21" s="54">
        <v>2000</v>
      </c>
      <c r="E21" s="31">
        <f>F21-D21</f>
        <v>-1300</v>
      </c>
      <c r="F21" s="31">
        <v>700</v>
      </c>
      <c r="G21" s="32">
        <f t="shared" si="0"/>
        <v>35</v>
      </c>
    </row>
    <row r="22" spans="1:7" ht="25.5" x14ac:dyDescent="0.25">
      <c r="A22" s="51">
        <v>641</v>
      </c>
      <c r="B22" s="52" t="s">
        <v>24</v>
      </c>
      <c r="C22" s="53">
        <v>1</v>
      </c>
      <c r="D22" s="54">
        <v>1</v>
      </c>
      <c r="E22" s="31">
        <f>F22-D22</f>
        <v>0</v>
      </c>
      <c r="F22" s="55">
        <v>1</v>
      </c>
      <c r="G22" s="32">
        <f t="shared" si="0"/>
        <v>100</v>
      </c>
    </row>
    <row r="23" spans="1:7" ht="25.5" x14ac:dyDescent="0.25">
      <c r="A23" s="47">
        <v>642</v>
      </c>
      <c r="B23" s="56" t="s">
        <v>25</v>
      </c>
      <c r="C23" s="57">
        <v>424000</v>
      </c>
      <c r="D23" s="58">
        <v>424000</v>
      </c>
      <c r="E23" s="59">
        <v>-1550</v>
      </c>
      <c r="F23" s="57">
        <v>422450</v>
      </c>
      <c r="G23" s="24">
        <f t="shared" si="0"/>
        <v>99.63443396226414</v>
      </c>
    </row>
    <row r="24" spans="1:7" ht="36.75" thickBot="1" x14ac:dyDescent="0.3">
      <c r="A24" s="36">
        <v>65</v>
      </c>
      <c r="B24" s="37" t="s">
        <v>26</v>
      </c>
      <c r="C24" s="60">
        <f>SUM(C25,C26,C27)</f>
        <v>568500</v>
      </c>
      <c r="D24" s="61">
        <f>SUM(D25,D26,D27)</f>
        <v>568500</v>
      </c>
      <c r="E24" s="61">
        <f>SUM(E25,E26,E27)</f>
        <v>148600</v>
      </c>
      <c r="F24" s="60">
        <f>SUM(F25,F26,F27)</f>
        <v>717100</v>
      </c>
      <c r="G24" s="24">
        <f t="shared" si="0"/>
        <v>126.13896218117856</v>
      </c>
    </row>
    <row r="25" spans="1:7" ht="25.5" x14ac:dyDescent="0.25">
      <c r="A25" s="40">
        <v>651</v>
      </c>
      <c r="B25" s="62" t="s">
        <v>27</v>
      </c>
      <c r="C25" s="63">
        <v>152000</v>
      </c>
      <c r="D25" s="64">
        <v>152000</v>
      </c>
      <c r="E25" s="64">
        <v>-900</v>
      </c>
      <c r="F25" s="63">
        <v>151100</v>
      </c>
      <c r="G25" s="24">
        <f t="shared" si="0"/>
        <v>99.40789473684211</v>
      </c>
    </row>
    <row r="26" spans="1:7" x14ac:dyDescent="0.25">
      <c r="A26" s="47">
        <v>652</v>
      </c>
      <c r="B26" s="48" t="s">
        <v>28</v>
      </c>
      <c r="C26" s="57">
        <v>59000</v>
      </c>
      <c r="D26" s="58">
        <v>59000</v>
      </c>
      <c r="E26" s="58">
        <v>150000</v>
      </c>
      <c r="F26" s="57">
        <v>209000</v>
      </c>
      <c r="G26" s="24">
        <f t="shared" si="0"/>
        <v>354.23728813559319</v>
      </c>
    </row>
    <row r="27" spans="1:7" x14ac:dyDescent="0.25">
      <c r="A27" s="47">
        <v>653</v>
      </c>
      <c r="B27" s="48" t="s">
        <v>29</v>
      </c>
      <c r="C27" s="57">
        <v>357500</v>
      </c>
      <c r="D27" s="58">
        <v>357500</v>
      </c>
      <c r="E27" s="58">
        <v>-500</v>
      </c>
      <c r="F27" s="57">
        <v>357000</v>
      </c>
      <c r="G27" s="24">
        <f t="shared" si="0"/>
        <v>99.860139860139867</v>
      </c>
    </row>
    <row r="28" spans="1:7" ht="24" x14ac:dyDescent="0.25">
      <c r="A28" s="65">
        <v>66</v>
      </c>
      <c r="B28" s="66" t="s">
        <v>30</v>
      </c>
      <c r="C28" s="67">
        <f>SUM(C29:C29)</f>
        <v>80920</v>
      </c>
      <c r="D28" s="68">
        <f>SUM(D29:D29)</f>
        <v>80920</v>
      </c>
      <c r="E28" s="58">
        <f>SUM(E29:E29)</f>
        <v>10000</v>
      </c>
      <c r="F28" s="67">
        <f>SUM(F29:F29)</f>
        <v>90920</v>
      </c>
      <c r="G28" s="24">
        <f t="shared" si="0"/>
        <v>112.35788433020267</v>
      </c>
    </row>
    <row r="29" spans="1:7" ht="24.75" x14ac:dyDescent="0.25">
      <c r="A29" s="69">
        <v>661</v>
      </c>
      <c r="B29" s="70" t="s">
        <v>31</v>
      </c>
      <c r="C29" s="71">
        <v>80920</v>
      </c>
      <c r="D29" s="35">
        <v>80920</v>
      </c>
      <c r="E29" s="35">
        <v>10000</v>
      </c>
      <c r="F29" s="72">
        <v>90920</v>
      </c>
      <c r="G29" s="73">
        <f t="shared" si="0"/>
        <v>112.35788433020267</v>
      </c>
    </row>
    <row r="30" spans="1:7" ht="24" x14ac:dyDescent="0.25">
      <c r="A30" s="47">
        <v>68</v>
      </c>
      <c r="B30" s="74" t="s">
        <v>32</v>
      </c>
      <c r="C30" s="57">
        <v>0</v>
      </c>
      <c r="D30" s="57">
        <v>0</v>
      </c>
      <c r="E30" s="58">
        <v>0</v>
      </c>
      <c r="F30" s="57">
        <v>0</v>
      </c>
      <c r="G30" s="24">
        <v>0</v>
      </c>
    </row>
    <row r="31" spans="1:7" ht="15.75" x14ac:dyDescent="0.25">
      <c r="A31" s="283" t="s">
        <v>33</v>
      </c>
      <c r="B31" s="284"/>
      <c r="C31" s="285"/>
      <c r="D31" s="9"/>
      <c r="E31" s="75"/>
      <c r="F31" s="76"/>
      <c r="G31" s="76"/>
    </row>
    <row r="32" spans="1:7" ht="38.25" x14ac:dyDescent="0.25">
      <c r="A32" s="12" t="s">
        <v>4</v>
      </c>
      <c r="B32" s="12" t="s">
        <v>5</v>
      </c>
      <c r="C32" s="13" t="s">
        <v>6</v>
      </c>
      <c r="D32" s="14" t="s">
        <v>7</v>
      </c>
      <c r="E32" s="77" t="s">
        <v>8</v>
      </c>
      <c r="F32" s="15" t="s">
        <v>9</v>
      </c>
      <c r="G32" s="15" t="s">
        <v>10</v>
      </c>
    </row>
    <row r="33" spans="1:7" x14ac:dyDescent="0.25">
      <c r="A33" s="12"/>
      <c r="B33" s="78"/>
      <c r="C33" s="14">
        <v>1</v>
      </c>
      <c r="D33" s="14">
        <v>2</v>
      </c>
      <c r="E33" s="79" t="s">
        <v>11</v>
      </c>
      <c r="F33" s="19">
        <v>4</v>
      </c>
      <c r="G33" s="19" t="s">
        <v>12</v>
      </c>
    </row>
    <row r="34" spans="1:7" ht="26.25" thickBot="1" x14ac:dyDescent="0.3">
      <c r="A34" s="80">
        <v>7</v>
      </c>
      <c r="B34" s="81" t="s">
        <v>34</v>
      </c>
      <c r="C34" s="82">
        <f>C35+C37</f>
        <v>142000</v>
      </c>
      <c r="D34" s="82">
        <f>D35+D37</f>
        <v>142000</v>
      </c>
      <c r="E34" s="82">
        <f>E35+E37</f>
        <v>58552</v>
      </c>
      <c r="F34" s="82">
        <f>F35+F37</f>
        <v>200552</v>
      </c>
      <c r="G34" s="83">
        <f>F34/D34*100</f>
        <v>141.2338028169014</v>
      </c>
    </row>
    <row r="35" spans="1:7" ht="24.75" thickBot="1" x14ac:dyDescent="0.3">
      <c r="A35" s="84">
        <v>71</v>
      </c>
      <c r="B35" s="85" t="s">
        <v>35</v>
      </c>
      <c r="C35" s="86">
        <f>SUM(C36)</f>
        <v>142000</v>
      </c>
      <c r="D35" s="86">
        <f>SUM(D36)</f>
        <v>142000</v>
      </c>
      <c r="E35" s="87">
        <f>SUM(E36)</f>
        <v>46000</v>
      </c>
      <c r="F35" s="86">
        <f>SUM(F36)</f>
        <v>188000</v>
      </c>
      <c r="G35" s="83">
        <f>F35/D35*100</f>
        <v>132.3943661971831</v>
      </c>
    </row>
    <row r="36" spans="1:7" ht="24.75" thickBot="1" x14ac:dyDescent="0.3">
      <c r="A36" s="29">
        <v>711</v>
      </c>
      <c r="B36" s="88" t="s">
        <v>36</v>
      </c>
      <c r="C36" s="89">
        <v>142000</v>
      </c>
      <c r="D36" s="89">
        <v>142000</v>
      </c>
      <c r="E36" s="90">
        <f>F36-D36</f>
        <v>46000</v>
      </c>
      <c r="F36" s="89">
        <v>188000</v>
      </c>
      <c r="G36" s="91">
        <f>F36/D36*100</f>
        <v>132.3943661971831</v>
      </c>
    </row>
    <row r="37" spans="1:7" ht="24.75" thickBot="1" x14ac:dyDescent="0.3">
      <c r="A37" s="29">
        <v>72</v>
      </c>
      <c r="B37" s="88" t="s">
        <v>37</v>
      </c>
      <c r="C37" s="92">
        <f>C38</f>
        <v>0</v>
      </c>
      <c r="D37" s="92">
        <f>D38</f>
        <v>0</v>
      </c>
      <c r="E37" s="90">
        <f>F37-D37</f>
        <v>12552</v>
      </c>
      <c r="F37" s="93">
        <v>12552</v>
      </c>
      <c r="G37" s="91" t="e">
        <f>F37/D37*100</f>
        <v>#DIV/0!</v>
      </c>
    </row>
    <row r="38" spans="1:7" ht="24.75" thickBot="1" x14ac:dyDescent="0.3">
      <c r="A38" s="33">
        <v>722</v>
      </c>
      <c r="B38" s="94" t="s">
        <v>38</v>
      </c>
      <c r="C38" s="95">
        <v>0</v>
      </c>
      <c r="D38" s="95">
        <v>0</v>
      </c>
      <c r="E38" s="96">
        <f>F38-D38</f>
        <v>12552</v>
      </c>
      <c r="F38" s="89">
        <v>12552</v>
      </c>
      <c r="G38" s="91" t="e">
        <f>F38/D38*100</f>
        <v>#DIV/0!</v>
      </c>
    </row>
    <row r="39" spans="1:7" ht="16.5" customHeight="1" thickBot="1" x14ac:dyDescent="0.3">
      <c r="A39" s="286" t="s">
        <v>39</v>
      </c>
      <c r="B39" s="287"/>
      <c r="C39" s="288"/>
      <c r="D39" s="97"/>
      <c r="E39" s="98"/>
      <c r="F39" s="99"/>
      <c r="G39" s="100"/>
    </row>
    <row r="40" spans="1:7" ht="26.25" thickBot="1" x14ac:dyDescent="0.3">
      <c r="A40" s="101">
        <v>8</v>
      </c>
      <c r="B40" s="102" t="s">
        <v>40</v>
      </c>
      <c r="C40" s="103">
        <f t="shared" ref="C40:F41" si="1">SUM(C41)</f>
        <v>0</v>
      </c>
      <c r="D40" s="103">
        <f t="shared" si="1"/>
        <v>0</v>
      </c>
      <c r="E40" s="104">
        <f t="shared" si="1"/>
        <v>0</v>
      </c>
      <c r="F40" s="103">
        <f t="shared" si="1"/>
        <v>0</v>
      </c>
      <c r="G40" s="83" t="e">
        <f>F40/D40*100</f>
        <v>#DIV/0!</v>
      </c>
    </row>
    <row r="41" spans="1:7" ht="15.75" thickBot="1" x14ac:dyDescent="0.3">
      <c r="A41" s="105">
        <v>84</v>
      </c>
      <c r="B41" s="106" t="s">
        <v>41</v>
      </c>
      <c r="C41" s="107">
        <f t="shared" si="1"/>
        <v>0</v>
      </c>
      <c r="D41" s="107">
        <f t="shared" si="1"/>
        <v>0</v>
      </c>
      <c r="E41" s="108">
        <f t="shared" si="1"/>
        <v>0</v>
      </c>
      <c r="F41" s="107">
        <f t="shared" si="1"/>
        <v>0</v>
      </c>
      <c r="G41" s="83" t="e">
        <f>F41/D41*100</f>
        <v>#DIV/0!</v>
      </c>
    </row>
    <row r="42" spans="1:7" ht="15.75" thickBot="1" x14ac:dyDescent="0.3">
      <c r="A42" s="109">
        <v>844</v>
      </c>
      <c r="B42" s="110" t="s">
        <v>42</v>
      </c>
      <c r="C42" s="55">
        <v>0</v>
      </c>
      <c r="D42" s="55">
        <f>F42-C42</f>
        <v>0</v>
      </c>
      <c r="E42" s="31">
        <f>F42-D42</f>
        <v>0</v>
      </c>
      <c r="F42" s="55">
        <v>0</v>
      </c>
      <c r="G42" s="91" t="e">
        <f>F42/D42*100</f>
        <v>#DIV/0!</v>
      </c>
    </row>
    <row r="43" spans="1:7" ht="24.75" thickBot="1" x14ac:dyDescent="0.3">
      <c r="A43" s="111">
        <v>922</v>
      </c>
      <c r="B43" s="112" t="s">
        <v>43</v>
      </c>
      <c r="C43" s="113">
        <v>0</v>
      </c>
      <c r="D43" s="55">
        <v>576846</v>
      </c>
      <c r="E43" s="31">
        <f>F43-D43</f>
        <v>-220846</v>
      </c>
      <c r="F43" s="113">
        <v>356000</v>
      </c>
      <c r="G43" s="91">
        <f>F43/D43*100</f>
        <v>61.714911778880321</v>
      </c>
    </row>
    <row r="44" spans="1:7" ht="16.5" thickBot="1" x14ac:dyDescent="0.3">
      <c r="A44" s="114"/>
      <c r="B44" s="115"/>
      <c r="C44" s="116"/>
      <c r="D44" s="116"/>
      <c r="E44" s="116"/>
      <c r="F44" s="117"/>
      <c r="G44" s="24"/>
    </row>
    <row r="45" spans="1:7" ht="16.5" thickBot="1" x14ac:dyDescent="0.3">
      <c r="A45" s="263" t="s">
        <v>44</v>
      </c>
      <c r="B45" s="264"/>
      <c r="C45" s="118">
        <f>SUM(C10,C34,C40,C43)</f>
        <v>10649891</v>
      </c>
      <c r="D45" s="118">
        <f>SUM(D10,D34,D40,D43)</f>
        <v>9449091</v>
      </c>
      <c r="E45" s="118">
        <f>SUM(E10,E34,E40,E43)</f>
        <v>-3034752</v>
      </c>
      <c r="F45" s="118">
        <f>SUM(F10,F34,F40,F43)</f>
        <v>6414339</v>
      </c>
      <c r="G45" s="119">
        <f>F45/D45*100</f>
        <v>67.883132885480734</v>
      </c>
    </row>
    <row r="46" spans="1:7" ht="15.75" x14ac:dyDescent="0.25">
      <c r="A46" s="265" t="s">
        <v>45</v>
      </c>
      <c r="B46" s="266"/>
      <c r="C46" s="267"/>
      <c r="D46" s="120"/>
      <c r="E46" s="121"/>
      <c r="F46" s="122"/>
      <c r="G46" s="122"/>
    </row>
    <row r="47" spans="1:7" x14ac:dyDescent="0.25">
      <c r="A47" s="3"/>
      <c r="B47" s="4"/>
      <c r="C47" s="3"/>
      <c r="D47" s="3"/>
      <c r="E47" s="123"/>
      <c r="F47" s="123"/>
      <c r="G47" s="24"/>
    </row>
    <row r="48" spans="1:7" ht="38.25" x14ac:dyDescent="0.25">
      <c r="A48" s="124" t="s">
        <v>4</v>
      </c>
      <c r="B48" s="125" t="s">
        <v>46</v>
      </c>
      <c r="C48" s="13" t="s">
        <v>6</v>
      </c>
      <c r="D48" s="14" t="s">
        <v>7</v>
      </c>
      <c r="E48" s="77" t="s">
        <v>8</v>
      </c>
      <c r="F48" s="15" t="s">
        <v>9</v>
      </c>
      <c r="G48" s="15" t="s">
        <v>10</v>
      </c>
    </row>
    <row r="49" spans="1:7" x14ac:dyDescent="0.25">
      <c r="A49" s="126"/>
      <c r="B49" s="127"/>
      <c r="C49" s="18">
        <v>1</v>
      </c>
      <c r="D49" s="18">
        <v>2</v>
      </c>
      <c r="E49" s="79" t="s">
        <v>11</v>
      </c>
      <c r="F49" s="19">
        <v>4</v>
      </c>
      <c r="G49" s="19" t="s">
        <v>12</v>
      </c>
    </row>
    <row r="50" spans="1:7" ht="15.75" thickBot="1" x14ac:dyDescent="0.3">
      <c r="A50" s="128">
        <v>3</v>
      </c>
      <c r="B50" s="129" t="s">
        <v>47</v>
      </c>
      <c r="C50" s="130">
        <f>C51+C57+C66+C69+C71+C74+C76</f>
        <v>2973891</v>
      </c>
      <c r="D50" s="130">
        <f>SUM(D51,D57,D66,D69,D71,D74,D76)</f>
        <v>3066091</v>
      </c>
      <c r="E50" s="131">
        <f>SUM(E51,E57,E66,E69,E71,E74,E76)</f>
        <v>-59112</v>
      </c>
      <c r="F50" s="130">
        <f>SUM(F51,F57,F66,F69,F71,F74,F76)</f>
        <v>3007479</v>
      </c>
      <c r="G50" s="83">
        <f>F50/D50*100</f>
        <v>98.088380286168942</v>
      </c>
    </row>
    <row r="51" spans="1:7" ht="15.75" thickBot="1" x14ac:dyDescent="0.3">
      <c r="A51" s="132">
        <v>31</v>
      </c>
      <c r="B51" s="133" t="s">
        <v>48</v>
      </c>
      <c r="C51" s="134">
        <f>SUM(C52:C56)</f>
        <v>1211731</v>
      </c>
      <c r="D51" s="134">
        <f>SUM(D52:D56)</f>
        <v>1211731</v>
      </c>
      <c r="E51" s="135">
        <f>SUM(E52:E56)</f>
        <v>-96282</v>
      </c>
      <c r="F51" s="134">
        <f>SUM(F52:F56)</f>
        <v>1115449</v>
      </c>
      <c r="G51" s="83">
        <f t="shared" ref="G51:G80" si="2">F51/D51*100</f>
        <v>92.054177040943912</v>
      </c>
    </row>
    <row r="52" spans="1:7" ht="15.75" thickBot="1" x14ac:dyDescent="0.3">
      <c r="A52" s="136">
        <v>311</v>
      </c>
      <c r="B52" s="137" t="s">
        <v>49</v>
      </c>
      <c r="C52" s="138">
        <v>1009210</v>
      </c>
      <c r="D52" s="138">
        <v>1009210</v>
      </c>
      <c r="E52" s="139">
        <v>-83735</v>
      </c>
      <c r="F52" s="138">
        <v>925475</v>
      </c>
      <c r="G52" s="91">
        <f t="shared" si="2"/>
        <v>91.702916142329144</v>
      </c>
    </row>
    <row r="53" spans="1:7" ht="15.75" thickBot="1" x14ac:dyDescent="0.3">
      <c r="A53" s="140">
        <v>312</v>
      </c>
      <c r="B53" s="141" t="s">
        <v>50</v>
      </c>
      <c r="C53" s="142">
        <v>30000</v>
      </c>
      <c r="D53" s="143">
        <v>30000</v>
      </c>
      <c r="E53" s="143">
        <f>F53-D53</f>
        <v>0</v>
      </c>
      <c r="F53" s="144">
        <v>30000</v>
      </c>
      <c r="G53" s="91">
        <f t="shared" si="2"/>
        <v>100</v>
      </c>
    </row>
    <row r="54" spans="1:7" ht="24.75" thickBot="1" x14ac:dyDescent="0.3">
      <c r="A54" s="145">
        <v>312</v>
      </c>
      <c r="B54" s="146" t="s">
        <v>51</v>
      </c>
      <c r="C54" s="147">
        <v>6000</v>
      </c>
      <c r="D54" s="148">
        <v>6000</v>
      </c>
      <c r="E54" s="148">
        <f>F54-D54</f>
        <v>0</v>
      </c>
      <c r="F54" s="149">
        <v>6000</v>
      </c>
      <c r="G54" s="83">
        <f t="shared" si="2"/>
        <v>100</v>
      </c>
    </row>
    <row r="55" spans="1:7" ht="15.75" thickBot="1" x14ac:dyDescent="0.3">
      <c r="A55" s="140">
        <v>313</v>
      </c>
      <c r="B55" s="141" t="s">
        <v>52</v>
      </c>
      <c r="C55" s="142">
        <v>154971</v>
      </c>
      <c r="D55" s="142">
        <v>154971</v>
      </c>
      <c r="E55" s="150">
        <v>-13803</v>
      </c>
      <c r="F55" s="142">
        <v>141168</v>
      </c>
      <c r="G55" s="91">
        <f t="shared" si="2"/>
        <v>91.093172270941011</v>
      </c>
    </row>
    <row r="56" spans="1:7" ht="15.75" thickBot="1" x14ac:dyDescent="0.3">
      <c r="A56" s="151">
        <v>313</v>
      </c>
      <c r="B56" s="152" t="s">
        <v>53</v>
      </c>
      <c r="C56" s="153">
        <v>11550</v>
      </c>
      <c r="D56" s="153">
        <v>11550</v>
      </c>
      <c r="E56" s="154">
        <f>F56-D56</f>
        <v>1256</v>
      </c>
      <c r="F56" s="155">
        <v>12806</v>
      </c>
      <c r="G56" s="83">
        <f t="shared" si="2"/>
        <v>110.87445887445888</v>
      </c>
    </row>
    <row r="57" spans="1:7" ht="15.75" thickBot="1" x14ac:dyDescent="0.3">
      <c r="A57" s="156">
        <v>32</v>
      </c>
      <c r="B57" s="157" t="s">
        <v>54</v>
      </c>
      <c r="C57" s="158">
        <f>SUM(C58:C65)</f>
        <v>841540</v>
      </c>
      <c r="D57" s="158">
        <f>SUM(D58:D65)</f>
        <v>903740</v>
      </c>
      <c r="E57" s="158">
        <f>SUM(E58:E65)</f>
        <v>1750</v>
      </c>
      <c r="F57" s="158">
        <f>SUM(F58:F65)</f>
        <v>905990</v>
      </c>
      <c r="G57" s="83">
        <f t="shared" si="2"/>
        <v>100.24896541040565</v>
      </c>
    </row>
    <row r="58" spans="1:7" ht="26.25" thickBot="1" x14ac:dyDescent="0.3">
      <c r="A58" s="159">
        <v>321</v>
      </c>
      <c r="B58" s="160" t="s">
        <v>55</v>
      </c>
      <c r="C58" s="63">
        <v>14000</v>
      </c>
      <c r="D58" s="63">
        <v>14000</v>
      </c>
      <c r="E58" s="161">
        <f>F58-D58</f>
        <v>7900</v>
      </c>
      <c r="F58" s="63">
        <v>21900</v>
      </c>
      <c r="G58" s="83">
        <f t="shared" si="2"/>
        <v>156.42857142857142</v>
      </c>
    </row>
    <row r="59" spans="1:7" ht="24.75" thickBot="1" x14ac:dyDescent="0.3">
      <c r="A59" s="162">
        <v>321</v>
      </c>
      <c r="B59" s="163" t="s">
        <v>56</v>
      </c>
      <c r="C59" s="164">
        <v>4000</v>
      </c>
      <c r="D59" s="164">
        <v>4000</v>
      </c>
      <c r="E59" s="164">
        <f>F59-D59</f>
        <v>-2620</v>
      </c>
      <c r="F59" s="165">
        <v>1380</v>
      </c>
      <c r="G59" s="166">
        <f t="shared" si="2"/>
        <v>34.5</v>
      </c>
    </row>
    <row r="60" spans="1:7" ht="26.25" thickBot="1" x14ac:dyDescent="0.3">
      <c r="A60" s="156">
        <v>322</v>
      </c>
      <c r="B60" s="157" t="s">
        <v>57</v>
      </c>
      <c r="C60" s="158">
        <v>387000</v>
      </c>
      <c r="D60" s="158">
        <v>387000</v>
      </c>
      <c r="E60" s="167">
        <f>SUM(E61:E61)</f>
        <v>-3500</v>
      </c>
      <c r="F60" s="158">
        <v>384000</v>
      </c>
      <c r="G60" s="83">
        <f t="shared" si="2"/>
        <v>99.224806201550393</v>
      </c>
    </row>
    <row r="61" spans="1:7" ht="24.75" thickBot="1" x14ac:dyDescent="0.3">
      <c r="A61" s="162">
        <v>322</v>
      </c>
      <c r="B61" s="163" t="s">
        <v>58</v>
      </c>
      <c r="C61" s="164">
        <v>7500</v>
      </c>
      <c r="D61" s="164">
        <v>7500</v>
      </c>
      <c r="E61" s="164">
        <f>F61-D61</f>
        <v>-3500</v>
      </c>
      <c r="F61" s="165">
        <v>4000</v>
      </c>
      <c r="G61" s="166">
        <f t="shared" si="2"/>
        <v>53.333333333333336</v>
      </c>
    </row>
    <row r="62" spans="1:7" ht="15.75" thickBot="1" x14ac:dyDescent="0.3">
      <c r="A62" s="156">
        <v>323</v>
      </c>
      <c r="B62" s="168" t="s">
        <v>59</v>
      </c>
      <c r="C62" s="169">
        <v>247100</v>
      </c>
      <c r="D62" s="169">
        <v>254100</v>
      </c>
      <c r="E62" s="161">
        <f>F62-D62</f>
        <v>35000</v>
      </c>
      <c r="F62" s="169">
        <v>289100</v>
      </c>
      <c r="G62" s="83">
        <f t="shared" si="2"/>
        <v>113.7741046831956</v>
      </c>
    </row>
    <row r="63" spans="1:7" ht="15.75" thickBot="1" x14ac:dyDescent="0.3">
      <c r="A63" s="162">
        <v>323</v>
      </c>
      <c r="B63" s="163" t="s">
        <v>60</v>
      </c>
      <c r="C63" s="164">
        <v>3000</v>
      </c>
      <c r="D63" s="164">
        <v>3000</v>
      </c>
      <c r="E63" s="164">
        <v>-400</v>
      </c>
      <c r="F63" s="164">
        <v>2600</v>
      </c>
      <c r="G63" s="166">
        <f t="shared" si="2"/>
        <v>86.666666666666671</v>
      </c>
    </row>
    <row r="64" spans="1:7" ht="24.75" thickBot="1" x14ac:dyDescent="0.3">
      <c r="A64" s="170">
        <v>329</v>
      </c>
      <c r="B64" s="168" t="s">
        <v>61</v>
      </c>
      <c r="C64" s="169">
        <v>165040</v>
      </c>
      <c r="D64" s="171">
        <v>220240</v>
      </c>
      <c r="E64" s="171">
        <v>-26230</v>
      </c>
      <c r="F64" s="169">
        <v>194010</v>
      </c>
      <c r="G64" s="83">
        <f t="shared" si="2"/>
        <v>88.090265165274246</v>
      </c>
    </row>
    <row r="65" spans="1:7" ht="24.75" thickBot="1" x14ac:dyDescent="0.3">
      <c r="A65" s="172">
        <v>329</v>
      </c>
      <c r="B65" s="163" t="s">
        <v>62</v>
      </c>
      <c r="C65" s="173">
        <v>13900</v>
      </c>
      <c r="D65" s="164">
        <v>13900</v>
      </c>
      <c r="E65" s="164">
        <f>F65-D65</f>
        <v>-4900</v>
      </c>
      <c r="F65" s="174">
        <v>9000</v>
      </c>
      <c r="G65" s="166">
        <f t="shared" si="2"/>
        <v>64.748201438848923</v>
      </c>
    </row>
    <row r="66" spans="1:7" ht="15.75" thickBot="1" x14ac:dyDescent="0.3">
      <c r="A66" s="175">
        <v>34</v>
      </c>
      <c r="B66" s="176" t="s">
        <v>63</v>
      </c>
      <c r="C66" s="38">
        <f>SUM(C67:C68)</f>
        <v>8100</v>
      </c>
      <c r="D66" s="38">
        <f>SUM(D67:D68)</f>
        <v>8100</v>
      </c>
      <c r="E66" s="39">
        <f>SUM(E67:E68)</f>
        <v>-80</v>
      </c>
      <c r="F66" s="38">
        <f>SUM(F67:F68)</f>
        <v>8020</v>
      </c>
      <c r="G66" s="83">
        <f t="shared" si="2"/>
        <v>99.012345679012341</v>
      </c>
    </row>
    <row r="67" spans="1:7" ht="15.75" thickBot="1" x14ac:dyDescent="0.3">
      <c r="A67" s="78">
        <v>343</v>
      </c>
      <c r="B67" s="177" t="s">
        <v>64</v>
      </c>
      <c r="C67" s="169">
        <v>7100</v>
      </c>
      <c r="D67" s="171">
        <v>7100</v>
      </c>
      <c r="E67" s="171">
        <v>-80</v>
      </c>
      <c r="F67" s="169">
        <v>7020</v>
      </c>
      <c r="G67" s="83">
        <f t="shared" si="2"/>
        <v>98.873239436619713</v>
      </c>
    </row>
    <row r="68" spans="1:7" ht="24.75" thickBot="1" x14ac:dyDescent="0.3">
      <c r="A68" s="178">
        <v>343</v>
      </c>
      <c r="B68" s="179" t="s">
        <v>65</v>
      </c>
      <c r="C68" s="180">
        <v>1000</v>
      </c>
      <c r="D68" s="181">
        <v>1000</v>
      </c>
      <c r="E68" s="181">
        <v>0</v>
      </c>
      <c r="F68" s="182">
        <v>1000</v>
      </c>
      <c r="G68" s="83">
        <f t="shared" si="2"/>
        <v>100</v>
      </c>
    </row>
    <row r="69" spans="1:7" ht="36.75" thickBot="1" x14ac:dyDescent="0.3">
      <c r="A69" s="183">
        <v>35</v>
      </c>
      <c r="B69" s="184" t="s">
        <v>66</v>
      </c>
      <c r="C69" s="185">
        <f>SUM(C70)</f>
        <v>100000</v>
      </c>
      <c r="D69" s="186">
        <f>SUM(D70)</f>
        <v>100000</v>
      </c>
      <c r="E69" s="186">
        <f>SUM(E70)</f>
        <v>-21000</v>
      </c>
      <c r="F69" s="185">
        <f>SUM(F70)</f>
        <v>79000</v>
      </c>
      <c r="G69" s="187">
        <f t="shared" si="2"/>
        <v>79</v>
      </c>
    </row>
    <row r="70" spans="1:7" ht="36.75" thickBot="1" x14ac:dyDescent="0.3">
      <c r="A70" s="188">
        <v>352</v>
      </c>
      <c r="B70" s="189" t="s">
        <v>67</v>
      </c>
      <c r="C70" s="190">
        <v>100000</v>
      </c>
      <c r="D70" s="191">
        <v>100000</v>
      </c>
      <c r="E70" s="191">
        <f>F70-D70</f>
        <v>-21000</v>
      </c>
      <c r="F70" s="192">
        <v>79000</v>
      </c>
      <c r="G70" s="91">
        <f t="shared" si="2"/>
        <v>79</v>
      </c>
    </row>
    <row r="71" spans="1:7" ht="15.75" thickBot="1" x14ac:dyDescent="0.3">
      <c r="A71" s="193">
        <v>36</v>
      </c>
      <c r="B71" s="194" t="s">
        <v>68</v>
      </c>
      <c r="C71" s="195">
        <f>SUM(C72:C73)</f>
        <v>25000</v>
      </c>
      <c r="D71" s="195">
        <f>SUM(D72:D73)</f>
        <v>25000</v>
      </c>
      <c r="E71" s="195">
        <f>SUM(E72:E73)</f>
        <v>2500</v>
      </c>
      <c r="F71" s="195">
        <f>SUM(F72:F73)</f>
        <v>27500</v>
      </c>
      <c r="G71" s="83">
        <f t="shared" si="2"/>
        <v>110.00000000000001</v>
      </c>
    </row>
    <row r="72" spans="1:7" ht="24.75" thickBot="1" x14ac:dyDescent="0.3">
      <c r="A72" s="196">
        <v>363</v>
      </c>
      <c r="B72" s="197" t="s">
        <v>69</v>
      </c>
      <c r="C72" s="198">
        <v>0</v>
      </c>
      <c r="D72" s="198">
        <v>0</v>
      </c>
      <c r="E72" s="198">
        <f>F72-D72</f>
        <v>7000</v>
      </c>
      <c r="F72" s="199">
        <v>7000</v>
      </c>
      <c r="G72" s="91" t="e">
        <f t="shared" si="2"/>
        <v>#DIV/0!</v>
      </c>
    </row>
    <row r="73" spans="1:7" ht="24.75" thickBot="1" x14ac:dyDescent="0.3">
      <c r="A73" s="196">
        <v>366</v>
      </c>
      <c r="B73" s="197" t="s">
        <v>70</v>
      </c>
      <c r="C73" s="198">
        <v>25000</v>
      </c>
      <c r="D73" s="198">
        <v>25000</v>
      </c>
      <c r="E73" s="198">
        <f>F73-D73</f>
        <v>-4500</v>
      </c>
      <c r="F73" s="199">
        <v>20500</v>
      </c>
      <c r="G73" s="91">
        <f t="shared" si="2"/>
        <v>82</v>
      </c>
    </row>
    <row r="74" spans="1:7" ht="24.75" thickBot="1" x14ac:dyDescent="0.3">
      <c r="A74" s="200">
        <v>37</v>
      </c>
      <c r="B74" s="184" t="s">
        <v>71</v>
      </c>
      <c r="C74" s="60">
        <f>SUM(C75)</f>
        <v>338000</v>
      </c>
      <c r="D74" s="60">
        <f>SUM(D75)</f>
        <v>338000</v>
      </c>
      <c r="E74" s="61">
        <f>SUM(E75)</f>
        <v>-35200</v>
      </c>
      <c r="F74" s="60">
        <f>SUM(F75)</f>
        <v>302800</v>
      </c>
      <c r="G74" s="83">
        <f t="shared" si="2"/>
        <v>89.585798816568058</v>
      </c>
    </row>
    <row r="75" spans="1:7" ht="24.75" thickBot="1" x14ac:dyDescent="0.3">
      <c r="A75" s="62">
        <v>372</v>
      </c>
      <c r="B75" s="201" t="s">
        <v>72</v>
      </c>
      <c r="C75" s="202">
        <v>338000</v>
      </c>
      <c r="D75" s="202">
        <v>338000</v>
      </c>
      <c r="E75" s="203">
        <v>-35200</v>
      </c>
      <c r="F75" s="202">
        <v>302800</v>
      </c>
      <c r="G75" s="83">
        <f t="shared" si="2"/>
        <v>89.585798816568058</v>
      </c>
    </row>
    <row r="76" spans="1:7" ht="15.75" thickBot="1" x14ac:dyDescent="0.3">
      <c r="A76" s="78">
        <v>38</v>
      </c>
      <c r="B76" s="177" t="s">
        <v>73</v>
      </c>
      <c r="C76" s="158">
        <f>C77+C78+C79+C80</f>
        <v>449520</v>
      </c>
      <c r="D76" s="158">
        <f>D77+D78+D79+D80</f>
        <v>479520</v>
      </c>
      <c r="E76" s="204">
        <f>F76-D76</f>
        <v>89200</v>
      </c>
      <c r="F76" s="158">
        <f>F77+F78+F79+F80</f>
        <v>568720</v>
      </c>
      <c r="G76" s="83">
        <f t="shared" si="2"/>
        <v>118.60193526860195</v>
      </c>
    </row>
    <row r="77" spans="1:7" ht="15.75" thickBot="1" x14ac:dyDescent="0.3">
      <c r="A77" s="78">
        <v>381</v>
      </c>
      <c r="B77" s="177" t="s">
        <v>74</v>
      </c>
      <c r="C77" s="169">
        <v>324520</v>
      </c>
      <c r="D77" s="169">
        <v>324520</v>
      </c>
      <c r="E77" s="204">
        <v>44200</v>
      </c>
      <c r="F77" s="169">
        <v>368720</v>
      </c>
      <c r="G77" s="83">
        <f t="shared" si="2"/>
        <v>113.62011586342906</v>
      </c>
    </row>
    <row r="78" spans="1:7" ht="15.75" thickBot="1" x14ac:dyDescent="0.3">
      <c r="A78" s="78">
        <v>382</v>
      </c>
      <c r="B78" s="78" t="s">
        <v>75</v>
      </c>
      <c r="C78" s="158">
        <v>105000</v>
      </c>
      <c r="D78" s="158">
        <v>105000</v>
      </c>
      <c r="E78" s="167">
        <v>45000</v>
      </c>
      <c r="F78" s="158">
        <v>150000</v>
      </c>
      <c r="G78" s="83">
        <f t="shared" si="2"/>
        <v>142.85714285714286</v>
      </c>
    </row>
    <row r="79" spans="1:7" ht="15.75" thickBot="1" x14ac:dyDescent="0.3">
      <c r="A79" s="78">
        <v>385</v>
      </c>
      <c r="B79" s="78" t="s">
        <v>76</v>
      </c>
      <c r="C79" s="158">
        <v>20000</v>
      </c>
      <c r="D79" s="158">
        <v>20000</v>
      </c>
      <c r="E79" s="167">
        <v>0</v>
      </c>
      <c r="F79" s="158">
        <v>20000</v>
      </c>
      <c r="G79" s="83">
        <f t="shared" si="2"/>
        <v>100</v>
      </c>
    </row>
    <row r="80" spans="1:7" ht="15.75" thickBot="1" x14ac:dyDescent="0.3">
      <c r="A80" s="205">
        <v>386</v>
      </c>
      <c r="B80" s="206" t="s">
        <v>77</v>
      </c>
      <c r="C80" s="207">
        <v>0</v>
      </c>
      <c r="D80" s="207">
        <v>30000</v>
      </c>
      <c r="E80" s="204">
        <v>0</v>
      </c>
      <c r="F80" s="208">
        <v>30000</v>
      </c>
      <c r="G80" s="83">
        <f t="shared" si="2"/>
        <v>100</v>
      </c>
    </row>
    <row r="81" spans="1:7" ht="15.75" x14ac:dyDescent="0.25">
      <c r="A81" s="268" t="s">
        <v>78</v>
      </c>
      <c r="B81" s="269"/>
      <c r="C81" s="270"/>
      <c r="D81" s="209"/>
      <c r="E81" s="210"/>
      <c r="F81" s="211"/>
      <c r="G81" s="211"/>
    </row>
    <row r="82" spans="1:7" x14ac:dyDescent="0.25">
      <c r="A82" s="3"/>
      <c r="B82" s="4"/>
      <c r="C82" s="3"/>
      <c r="D82" s="3"/>
      <c r="E82" s="123"/>
      <c r="F82" s="212"/>
      <c r="G82" s="24"/>
    </row>
    <row r="83" spans="1:7" ht="38.25" x14ac:dyDescent="0.25">
      <c r="A83" s="124" t="s">
        <v>4</v>
      </c>
      <c r="B83" s="125" t="s">
        <v>46</v>
      </c>
      <c r="C83" s="13" t="s">
        <v>6</v>
      </c>
      <c r="D83" s="14" t="s">
        <v>7</v>
      </c>
      <c r="E83" s="77" t="s">
        <v>8</v>
      </c>
      <c r="F83" s="15" t="s">
        <v>9</v>
      </c>
      <c r="G83" s="15" t="s">
        <v>10</v>
      </c>
    </row>
    <row r="84" spans="1:7" x14ac:dyDescent="0.25">
      <c r="A84" s="126"/>
      <c r="B84" s="127"/>
      <c r="C84" s="18">
        <v>1</v>
      </c>
      <c r="D84" s="18">
        <v>2</v>
      </c>
      <c r="E84" s="79" t="s">
        <v>11</v>
      </c>
      <c r="F84" s="19">
        <v>4</v>
      </c>
      <c r="G84" s="19" t="s">
        <v>12</v>
      </c>
    </row>
    <row r="85" spans="1:7" ht="24.75" thickBot="1" x14ac:dyDescent="0.3">
      <c r="A85" s="213">
        <v>4</v>
      </c>
      <c r="B85" s="214" t="s">
        <v>79</v>
      </c>
      <c r="C85" s="131">
        <f>C86+C89+C96</f>
        <v>7576000</v>
      </c>
      <c r="D85" s="131">
        <f>D86+D89+D96</f>
        <v>6283000</v>
      </c>
      <c r="E85" s="131">
        <f>E86+E89+E96</f>
        <v>-2907295</v>
      </c>
      <c r="F85" s="131">
        <f>F86+F89+F96</f>
        <v>3406860</v>
      </c>
      <c r="G85" s="83">
        <f>F85/D85*100</f>
        <v>54.223460130510901</v>
      </c>
    </row>
    <row r="86" spans="1:7" ht="24.75" thickBot="1" x14ac:dyDescent="0.3">
      <c r="A86" s="183">
        <v>41</v>
      </c>
      <c r="B86" s="215" t="s">
        <v>80</v>
      </c>
      <c r="C86" s="216">
        <f>SUM(C87:C88)</f>
        <v>110000</v>
      </c>
      <c r="D86" s="217">
        <f>SUM(D87:D88)</f>
        <v>243000</v>
      </c>
      <c r="E86" s="218">
        <f>SUM(E87:E88)</f>
        <v>43500</v>
      </c>
      <c r="F86" s="219">
        <f>SUM(F87:F88)</f>
        <v>286500</v>
      </c>
      <c r="G86" s="83">
        <f t="shared" ref="G86:G97" si="3">F86/D86*100</f>
        <v>117.90123456790123</v>
      </c>
    </row>
    <row r="87" spans="1:7" ht="24.75" thickBot="1" x14ac:dyDescent="0.3">
      <c r="A87" s="220">
        <v>411</v>
      </c>
      <c r="B87" s="221" t="s">
        <v>81</v>
      </c>
      <c r="C87" s="222">
        <v>30000</v>
      </c>
      <c r="D87" s="223">
        <v>163000</v>
      </c>
      <c r="E87" s="223">
        <f>F87-D87</f>
        <v>32000</v>
      </c>
      <c r="F87" s="199">
        <v>195000</v>
      </c>
      <c r="G87" s="91">
        <f t="shared" si="3"/>
        <v>119.6319018404908</v>
      </c>
    </row>
    <row r="88" spans="1:7" ht="24.75" thickBot="1" x14ac:dyDescent="0.3">
      <c r="A88" s="220">
        <v>412</v>
      </c>
      <c r="B88" s="197" t="s">
        <v>82</v>
      </c>
      <c r="C88" s="224">
        <v>80000</v>
      </c>
      <c r="D88" s="223">
        <v>80000</v>
      </c>
      <c r="E88" s="223">
        <f>F88-D88</f>
        <v>11500</v>
      </c>
      <c r="F88" s="199">
        <v>91500</v>
      </c>
      <c r="G88" s="91">
        <f t="shared" si="3"/>
        <v>114.375</v>
      </c>
    </row>
    <row r="89" spans="1:7" ht="24.75" thickBot="1" x14ac:dyDescent="0.3">
      <c r="A89" s="225">
        <v>42</v>
      </c>
      <c r="B89" s="226" t="s">
        <v>83</v>
      </c>
      <c r="C89" s="227">
        <f>SUM(C90:C95)</f>
        <v>7366000</v>
      </c>
      <c r="D89" s="227">
        <f>SUM(D90:D95)</f>
        <v>5940000</v>
      </c>
      <c r="E89" s="228">
        <f>SUM(E90:E95)</f>
        <v>-2850795</v>
      </c>
      <c r="F89" s="227">
        <f>SUM(F90:F95)</f>
        <v>3120360</v>
      </c>
      <c r="G89" s="83">
        <f t="shared" si="3"/>
        <v>52.531313131313127</v>
      </c>
    </row>
    <row r="90" spans="1:7" ht="15.75" thickBot="1" x14ac:dyDescent="0.3">
      <c r="A90" s="229">
        <v>421</v>
      </c>
      <c r="B90" s="201" t="s">
        <v>84</v>
      </c>
      <c r="C90" s="230">
        <v>7130000</v>
      </c>
      <c r="D90" s="230">
        <v>5704000</v>
      </c>
      <c r="E90" s="231">
        <f>SUM(F90-D90)</f>
        <v>-2863920</v>
      </c>
      <c r="F90" s="230">
        <v>2840080</v>
      </c>
      <c r="G90" s="83">
        <f t="shared" si="3"/>
        <v>49.791023842917255</v>
      </c>
    </row>
    <row r="91" spans="1:7" ht="15.75" thickBot="1" x14ac:dyDescent="0.3">
      <c r="A91" s="232">
        <v>422</v>
      </c>
      <c r="B91" s="233" t="s">
        <v>85</v>
      </c>
      <c r="C91" s="234">
        <v>160000</v>
      </c>
      <c r="D91" s="234">
        <v>160000</v>
      </c>
      <c r="E91" s="208">
        <f>SUM(E92:E92)</f>
        <v>0</v>
      </c>
      <c r="F91" s="234">
        <v>191155</v>
      </c>
      <c r="G91" s="83">
        <f t="shared" si="3"/>
        <v>119.47187500000001</v>
      </c>
    </row>
    <row r="92" spans="1:7" ht="15.75" thickBot="1" x14ac:dyDescent="0.3">
      <c r="A92" s="235">
        <v>422</v>
      </c>
      <c r="B92" s="236" t="s">
        <v>86</v>
      </c>
      <c r="C92" s="237">
        <v>19000</v>
      </c>
      <c r="D92" s="238">
        <v>19000</v>
      </c>
      <c r="E92" s="238">
        <f>F92-D92</f>
        <v>0</v>
      </c>
      <c r="F92" s="165">
        <v>19000</v>
      </c>
      <c r="G92" s="166">
        <f t="shared" si="3"/>
        <v>100</v>
      </c>
    </row>
    <row r="93" spans="1:7" ht="24.75" thickBot="1" x14ac:dyDescent="0.3">
      <c r="A93" s="232">
        <v>424</v>
      </c>
      <c r="B93" s="233" t="s">
        <v>87</v>
      </c>
      <c r="C93" s="207">
        <v>37000</v>
      </c>
      <c r="D93" s="239">
        <v>37000</v>
      </c>
      <c r="E93" s="239">
        <f>F93-D93</f>
        <v>-7000</v>
      </c>
      <c r="F93" s="208">
        <v>30000</v>
      </c>
      <c r="G93" s="83">
        <f t="shared" si="3"/>
        <v>81.081081081081081</v>
      </c>
    </row>
    <row r="94" spans="1:7" ht="24.75" thickBot="1" x14ac:dyDescent="0.3">
      <c r="A94" s="232">
        <v>426</v>
      </c>
      <c r="B94" s="233" t="s">
        <v>88</v>
      </c>
      <c r="C94" s="207">
        <v>0</v>
      </c>
      <c r="D94" s="207">
        <v>0</v>
      </c>
      <c r="E94" s="239">
        <f>F94-D94</f>
        <v>40125</v>
      </c>
      <c r="F94" s="208">
        <v>40125</v>
      </c>
      <c r="G94" s="83" t="e">
        <f t="shared" si="3"/>
        <v>#DIV/0!</v>
      </c>
    </row>
    <row r="95" spans="1:7" ht="24.75" thickBot="1" x14ac:dyDescent="0.3">
      <c r="A95" s="235">
        <v>426</v>
      </c>
      <c r="B95" s="240" t="s">
        <v>89</v>
      </c>
      <c r="C95" s="241">
        <v>20000</v>
      </c>
      <c r="D95" s="242">
        <v>20000</v>
      </c>
      <c r="E95" s="242">
        <f>F95-D95</f>
        <v>-20000</v>
      </c>
      <c r="F95" s="182">
        <v>0</v>
      </c>
      <c r="G95" s="83">
        <f t="shared" si="3"/>
        <v>0</v>
      </c>
    </row>
    <row r="96" spans="1:7" ht="26.25" thickBot="1" x14ac:dyDescent="0.3">
      <c r="A96" s="225">
        <v>45</v>
      </c>
      <c r="B96" s="78" t="s">
        <v>90</v>
      </c>
      <c r="C96" s="158">
        <f>SUM(C97)</f>
        <v>100000</v>
      </c>
      <c r="D96" s="158">
        <f>SUM(D97)</f>
        <v>100000</v>
      </c>
      <c r="E96" s="167">
        <f>SUM(E97)</f>
        <v>-100000</v>
      </c>
      <c r="F96" s="158">
        <f>SUM(F97)</f>
        <v>0</v>
      </c>
      <c r="G96" s="83">
        <f t="shared" si="3"/>
        <v>0</v>
      </c>
    </row>
    <row r="97" spans="1:7" ht="24.75" thickBot="1" x14ac:dyDescent="0.3">
      <c r="A97" s="220">
        <v>451</v>
      </c>
      <c r="B97" s="243" t="s">
        <v>91</v>
      </c>
      <c r="C97" s="244">
        <v>100000</v>
      </c>
      <c r="D97" s="245">
        <v>100000</v>
      </c>
      <c r="E97" s="245">
        <f>F97-D97</f>
        <v>-100000</v>
      </c>
      <c r="F97" s="246">
        <v>0</v>
      </c>
      <c r="G97" s="91">
        <f t="shared" si="3"/>
        <v>0</v>
      </c>
    </row>
    <row r="98" spans="1:7" ht="15.75" x14ac:dyDescent="0.25">
      <c r="A98" s="271" t="s">
        <v>92</v>
      </c>
      <c r="B98" s="272"/>
      <c r="C98" s="273"/>
      <c r="D98" s="247"/>
      <c r="E98" s="248"/>
      <c r="F98" s="212"/>
      <c r="G98" s="24"/>
    </row>
    <row r="99" spans="1:7" x14ac:dyDescent="0.25">
      <c r="A99" s="3"/>
      <c r="B99" s="4"/>
      <c r="C99" s="3"/>
      <c r="D99" s="3"/>
      <c r="E99" s="123"/>
      <c r="F99" s="212"/>
      <c r="G99" s="24"/>
    </row>
    <row r="100" spans="1:7" ht="38.25" x14ac:dyDescent="0.25">
      <c r="A100" s="124" t="s">
        <v>4</v>
      </c>
      <c r="B100" s="125" t="s">
        <v>93</v>
      </c>
      <c r="C100" s="13" t="s">
        <v>6</v>
      </c>
      <c r="D100" s="14" t="s">
        <v>7</v>
      </c>
      <c r="E100" s="77" t="s">
        <v>8</v>
      </c>
      <c r="F100" s="15" t="s">
        <v>9</v>
      </c>
      <c r="G100" s="15" t="s">
        <v>10</v>
      </c>
    </row>
    <row r="101" spans="1:7" x14ac:dyDescent="0.25">
      <c r="A101" s="124"/>
      <c r="B101" s="127"/>
      <c r="C101" s="18">
        <v>1</v>
      </c>
      <c r="D101" s="18">
        <v>2</v>
      </c>
      <c r="E101" s="19" t="s">
        <v>11</v>
      </c>
      <c r="F101" s="19">
        <v>4</v>
      </c>
      <c r="G101" s="19" t="s">
        <v>12</v>
      </c>
    </row>
    <row r="102" spans="1:7" x14ac:dyDescent="0.25">
      <c r="A102" s="124"/>
      <c r="B102" s="249" t="s">
        <v>94</v>
      </c>
      <c r="C102" s="250">
        <f t="shared" ref="C102:F104" si="4">SUM(C103)</f>
        <v>0</v>
      </c>
      <c r="D102" s="250">
        <f t="shared" si="4"/>
        <v>0</v>
      </c>
      <c r="E102" s="228">
        <f>E103</f>
        <v>0</v>
      </c>
      <c r="F102" s="228">
        <f>F103</f>
        <v>0</v>
      </c>
      <c r="G102" s="24" t="e">
        <f>F102/D102*100</f>
        <v>#DIV/0!</v>
      </c>
    </row>
    <row r="103" spans="1:7" ht="24" x14ac:dyDescent="0.25">
      <c r="A103" s="251">
        <v>5</v>
      </c>
      <c r="B103" s="252" t="s">
        <v>95</v>
      </c>
      <c r="C103" s="253">
        <f t="shared" si="4"/>
        <v>0</v>
      </c>
      <c r="D103" s="253">
        <f t="shared" si="4"/>
        <v>0</v>
      </c>
      <c r="E103" s="254">
        <f>E104</f>
        <v>0</v>
      </c>
      <c r="F103" s="254">
        <f>F104</f>
        <v>0</v>
      </c>
      <c r="G103" s="24" t="e">
        <f t="shared" ref="G103:G108" si="5">F103/D103*100</f>
        <v>#DIV/0!</v>
      </c>
    </row>
    <row r="104" spans="1:7" ht="25.5" x14ac:dyDescent="0.25">
      <c r="A104" s="170">
        <v>54</v>
      </c>
      <c r="B104" s="255" t="s">
        <v>96</v>
      </c>
      <c r="C104" s="256">
        <f t="shared" si="4"/>
        <v>0</v>
      </c>
      <c r="D104" s="257">
        <f t="shared" si="4"/>
        <v>0</v>
      </c>
      <c r="E104" s="256">
        <f t="shared" si="4"/>
        <v>0</v>
      </c>
      <c r="F104" s="256">
        <f t="shared" si="4"/>
        <v>0</v>
      </c>
      <c r="G104" s="24" t="e">
        <f t="shared" si="5"/>
        <v>#DIV/0!</v>
      </c>
    </row>
    <row r="105" spans="1:7" ht="24" x14ac:dyDescent="0.25">
      <c r="A105" s="140">
        <v>542</v>
      </c>
      <c r="B105" s="141" t="s">
        <v>97</v>
      </c>
      <c r="C105" s="199">
        <v>0</v>
      </c>
      <c r="D105" s="258">
        <f>F105-C105</f>
        <v>0</v>
      </c>
      <c r="E105" s="258">
        <f>F105-D105</f>
        <v>0</v>
      </c>
      <c r="F105" s="199">
        <v>0</v>
      </c>
      <c r="G105" s="32" t="e">
        <f t="shared" si="5"/>
        <v>#DIV/0!</v>
      </c>
    </row>
    <row r="106" spans="1:7" ht="24" x14ac:dyDescent="0.25">
      <c r="A106" s="140">
        <v>922</v>
      </c>
      <c r="B106" s="259" t="s">
        <v>98</v>
      </c>
      <c r="C106" s="199">
        <v>0</v>
      </c>
      <c r="D106" s="199">
        <v>0</v>
      </c>
      <c r="E106" s="258">
        <f>F106-D106</f>
        <v>0</v>
      </c>
      <c r="F106" s="199">
        <v>0</v>
      </c>
      <c r="G106" s="32" t="e">
        <f t="shared" si="5"/>
        <v>#DIV/0!</v>
      </c>
    </row>
    <row r="107" spans="1:7" ht="24" x14ac:dyDescent="0.25">
      <c r="A107" s="260">
        <v>922</v>
      </c>
      <c r="B107" s="259" t="s">
        <v>99</v>
      </c>
      <c r="C107" s="199">
        <v>0</v>
      </c>
      <c r="D107" s="258">
        <v>0</v>
      </c>
      <c r="E107" s="258">
        <f>F107-D107</f>
        <v>0</v>
      </c>
      <c r="F107" s="199">
        <v>0</v>
      </c>
      <c r="G107" s="32" t="e">
        <f t="shared" si="5"/>
        <v>#DIV/0!</v>
      </c>
    </row>
    <row r="108" spans="1:7" ht="15.75" customHeight="1" thickBot="1" x14ac:dyDescent="0.3">
      <c r="A108" s="274" t="s">
        <v>100</v>
      </c>
      <c r="B108" s="275"/>
      <c r="C108" s="261">
        <f>C50+C85+C103+C107</f>
        <v>10549891</v>
      </c>
      <c r="D108" s="261">
        <f>D50+D85+D103+D107</f>
        <v>9349091</v>
      </c>
      <c r="E108" s="261">
        <f>E50+E85+E103+E107</f>
        <v>-2966407</v>
      </c>
      <c r="F108" s="261">
        <f>F50+F85+F103+F107</f>
        <v>6414339</v>
      </c>
      <c r="G108" s="262">
        <f t="shared" si="5"/>
        <v>68.609226287347084</v>
      </c>
    </row>
  </sheetData>
  <mergeCells count="11">
    <mergeCell ref="A39:C39"/>
    <mergeCell ref="C1:F1"/>
    <mergeCell ref="A3:C3"/>
    <mergeCell ref="A5:C5"/>
    <mergeCell ref="A6:C6"/>
    <mergeCell ref="A31:C31"/>
    <mergeCell ref="A45:B45"/>
    <mergeCell ref="A46:C46"/>
    <mergeCell ref="A81:C81"/>
    <mergeCell ref="A98:C98"/>
    <mergeCell ref="A108:B108"/>
  </mergeCells>
  <pageMargins left="0.7" right="0.7" top="0.75" bottom="0.75" header="0.3" footer="0.3"/>
  <pageSetup paperSize="9" scale="80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C2B82-31C9-486B-89D1-94940EDB7318}">
  <dimension ref="A1:N229"/>
  <sheetViews>
    <sheetView tabSelected="1" workbookViewId="0">
      <selection activeCell="D68" sqref="D68"/>
    </sheetView>
  </sheetViews>
  <sheetFormatPr defaultRowHeight="15" x14ac:dyDescent="0.25"/>
  <cols>
    <col min="1" max="1" width="11.85546875" customWidth="1"/>
    <col min="2" max="2" width="32.140625" customWidth="1"/>
    <col min="3" max="3" width="13" customWidth="1"/>
    <col min="4" max="4" width="14" customWidth="1"/>
    <col min="5" max="5" width="11.85546875" customWidth="1"/>
    <col min="6" max="11" width="11.7109375" customWidth="1"/>
  </cols>
  <sheetData>
    <row r="1" spans="1:11" ht="18.75" x14ac:dyDescent="0.4">
      <c r="A1" s="309" t="s">
        <v>122</v>
      </c>
      <c r="B1" s="309"/>
    </row>
    <row r="2" spans="1:11" ht="15.75" x14ac:dyDescent="0.25">
      <c r="A2" s="310" t="s">
        <v>123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</row>
    <row r="3" spans="1:11" ht="15.75" x14ac:dyDescent="0.25">
      <c r="A3" s="311" t="s">
        <v>124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</row>
    <row r="5" spans="1:11" x14ac:dyDescent="0.25">
      <c r="A5" s="312" t="s">
        <v>125</v>
      </c>
      <c r="B5" s="312"/>
      <c r="C5" s="312"/>
      <c r="D5" s="313"/>
      <c r="E5" s="313"/>
      <c r="F5" s="314" t="s">
        <v>126</v>
      </c>
      <c r="G5" s="315"/>
      <c r="H5" s="315"/>
      <c r="I5" s="315"/>
      <c r="J5" s="315"/>
      <c r="K5" s="316"/>
    </row>
    <row r="6" spans="1:11" x14ac:dyDescent="0.25">
      <c r="A6" s="317"/>
      <c r="B6" s="318"/>
      <c r="C6" s="317">
        <f t="shared" ref="C6:K6" si="0">SUM(C8+C177+C185)</f>
        <v>9449091</v>
      </c>
      <c r="D6" s="317">
        <f t="shared" si="0"/>
        <v>-3034752</v>
      </c>
      <c r="E6" s="317">
        <f t="shared" si="0"/>
        <v>6414339</v>
      </c>
      <c r="F6" s="123">
        <f t="shared" si="0"/>
        <v>3927573</v>
      </c>
      <c r="G6" s="123">
        <f t="shared" si="0"/>
        <v>490920</v>
      </c>
      <c r="H6" s="123">
        <f t="shared" si="0"/>
        <v>587800</v>
      </c>
      <c r="I6" s="123">
        <f t="shared" si="0"/>
        <v>851494</v>
      </c>
      <c r="J6" s="123">
        <f t="shared" si="0"/>
        <v>200552</v>
      </c>
      <c r="K6" s="123">
        <f t="shared" si="0"/>
        <v>356000</v>
      </c>
    </row>
    <row r="7" spans="1:11" ht="60" x14ac:dyDescent="0.25">
      <c r="A7" s="319" t="s">
        <v>4</v>
      </c>
      <c r="B7" s="320" t="s">
        <v>127</v>
      </c>
      <c r="C7" s="321" t="s">
        <v>128</v>
      </c>
      <c r="D7" s="322" t="s">
        <v>8</v>
      </c>
      <c r="E7" s="322" t="s">
        <v>9</v>
      </c>
      <c r="F7" s="323" t="s">
        <v>129</v>
      </c>
      <c r="G7" s="323" t="s">
        <v>130</v>
      </c>
      <c r="H7" s="324" t="s">
        <v>131</v>
      </c>
      <c r="I7" s="323" t="s">
        <v>132</v>
      </c>
      <c r="J7" s="324" t="s">
        <v>133</v>
      </c>
      <c r="K7" s="324" t="s">
        <v>134</v>
      </c>
    </row>
    <row r="8" spans="1:11" x14ac:dyDescent="0.25">
      <c r="A8" s="325" t="s">
        <v>135</v>
      </c>
      <c r="B8" s="326"/>
      <c r="C8" s="327">
        <f>SUM(C9+C24+C36+C68+C77+C84+C103+C110+C117+C123+C152+C172)</f>
        <v>8783947</v>
      </c>
      <c r="D8" s="328">
        <f>SUM(E8-C8)</f>
        <v>-3845379</v>
      </c>
      <c r="E8" s="329">
        <f>SUM(F8+G8+H8+I8+J8+K8)</f>
        <v>4938568</v>
      </c>
      <c r="F8" s="327">
        <f t="shared" ref="F8:K8" si="1">SUM(F9+F24+F36+F68+F77+F84+F103+F110+F117+F123+F152+F172)</f>
        <v>2868302</v>
      </c>
      <c r="G8" s="327">
        <f t="shared" si="1"/>
        <v>485420</v>
      </c>
      <c r="H8" s="327">
        <f t="shared" si="1"/>
        <v>587800</v>
      </c>
      <c r="I8" s="327">
        <f t="shared" si="1"/>
        <v>796494</v>
      </c>
      <c r="J8" s="327">
        <f t="shared" si="1"/>
        <v>200552</v>
      </c>
      <c r="K8" s="327">
        <f t="shared" si="1"/>
        <v>0</v>
      </c>
    </row>
    <row r="9" spans="1:11" x14ac:dyDescent="0.25">
      <c r="A9" s="330" t="s">
        <v>136</v>
      </c>
      <c r="B9" s="331"/>
      <c r="C9" s="332">
        <f>SUM(C10)</f>
        <v>418037</v>
      </c>
      <c r="D9" s="328">
        <f>SUM(E9-C9)</f>
        <v>112126</v>
      </c>
      <c r="E9" s="328">
        <f>SUM(F9:K9)</f>
        <v>530163</v>
      </c>
      <c r="F9" s="332">
        <f t="shared" ref="F9:K10" si="2">SUM(F10)</f>
        <v>318781</v>
      </c>
      <c r="G9" s="332">
        <f t="shared" si="2"/>
        <v>211382</v>
      </c>
      <c r="H9" s="332">
        <f t="shared" si="2"/>
        <v>0</v>
      </c>
      <c r="I9" s="332">
        <f t="shared" si="2"/>
        <v>0</v>
      </c>
      <c r="J9" s="332">
        <f t="shared" si="2"/>
        <v>0</v>
      </c>
      <c r="K9" s="332">
        <f t="shared" si="2"/>
        <v>0</v>
      </c>
    </row>
    <row r="10" spans="1:11" x14ac:dyDescent="0.25">
      <c r="A10" s="333" t="s">
        <v>137</v>
      </c>
      <c r="B10" s="334"/>
      <c r="C10" s="335">
        <f>SUM(C11)</f>
        <v>418037</v>
      </c>
      <c r="D10" s="328">
        <f>SUM(E10-C10)</f>
        <v>112126</v>
      </c>
      <c r="E10" s="328">
        <f>SUM(F10:K10)</f>
        <v>530163</v>
      </c>
      <c r="F10" s="335">
        <f t="shared" si="2"/>
        <v>318781</v>
      </c>
      <c r="G10" s="335">
        <f t="shared" si="2"/>
        <v>211382</v>
      </c>
      <c r="H10" s="335">
        <f t="shared" si="2"/>
        <v>0</v>
      </c>
      <c r="I10" s="335">
        <f t="shared" si="2"/>
        <v>0</v>
      </c>
      <c r="J10" s="335">
        <f t="shared" si="2"/>
        <v>0</v>
      </c>
      <c r="K10" s="335">
        <f t="shared" si="2"/>
        <v>0</v>
      </c>
    </row>
    <row r="11" spans="1:11" x14ac:dyDescent="0.25">
      <c r="A11" s="336" t="s">
        <v>138</v>
      </c>
      <c r="B11" s="337"/>
      <c r="C11" s="338">
        <f>SUM(C12+C20)</f>
        <v>418037</v>
      </c>
      <c r="D11" s="328">
        <f>SUM(E11-C11)</f>
        <v>112126</v>
      </c>
      <c r="E11" s="328">
        <f>SUM(F11:K11)</f>
        <v>530163</v>
      </c>
      <c r="F11" s="338">
        <f t="shared" ref="F11:K11" si="3">SUM(F12+F20)</f>
        <v>318781</v>
      </c>
      <c r="G11" s="338">
        <f t="shared" si="3"/>
        <v>211382</v>
      </c>
      <c r="H11" s="338">
        <f t="shared" si="3"/>
        <v>0</v>
      </c>
      <c r="I11" s="338">
        <f t="shared" si="3"/>
        <v>0</v>
      </c>
      <c r="J11" s="338">
        <f t="shared" si="3"/>
        <v>0</v>
      </c>
      <c r="K11" s="338">
        <f t="shared" si="3"/>
        <v>0</v>
      </c>
    </row>
    <row r="12" spans="1:11" x14ac:dyDescent="0.25">
      <c r="A12" s="339" t="s">
        <v>139</v>
      </c>
      <c r="B12" s="340"/>
      <c r="C12" s="341">
        <f>SUM(C13+C14+C15+C16+C17+C18+C19)</f>
        <v>408037</v>
      </c>
      <c r="D12" s="328">
        <f>SUM(E12-C12)</f>
        <v>49346</v>
      </c>
      <c r="E12" s="328">
        <f>SUM(F12:K12)</f>
        <v>457383</v>
      </c>
      <c r="F12" s="341">
        <f t="shared" ref="F12:K12" si="4">SUM(F13+F14+F15+F16+F17+F18+F19)</f>
        <v>246001</v>
      </c>
      <c r="G12" s="341">
        <f t="shared" si="4"/>
        <v>211382</v>
      </c>
      <c r="H12" s="341">
        <f t="shared" si="4"/>
        <v>0</v>
      </c>
      <c r="I12" s="341">
        <f t="shared" si="4"/>
        <v>0</v>
      </c>
      <c r="J12" s="341">
        <f t="shared" si="4"/>
        <v>0</v>
      </c>
      <c r="K12" s="341">
        <f t="shared" si="4"/>
        <v>0</v>
      </c>
    </row>
    <row r="13" spans="1:11" x14ac:dyDescent="0.25">
      <c r="A13" s="342">
        <v>311</v>
      </c>
      <c r="B13" s="343" t="s">
        <v>49</v>
      </c>
      <c r="C13" s="344">
        <v>187475</v>
      </c>
      <c r="D13" s="328">
        <v>7525</v>
      </c>
      <c r="E13" s="328">
        <v>200068</v>
      </c>
      <c r="F13" s="344">
        <v>200068</v>
      </c>
      <c r="G13" s="344">
        <v>0</v>
      </c>
      <c r="H13" s="344">
        <v>0</v>
      </c>
      <c r="I13" s="344">
        <v>0</v>
      </c>
      <c r="J13" s="344">
        <v>0</v>
      </c>
      <c r="K13" s="344">
        <v>0</v>
      </c>
    </row>
    <row r="14" spans="1:11" x14ac:dyDescent="0.25">
      <c r="A14" s="342">
        <v>312</v>
      </c>
      <c r="B14" s="345" t="s">
        <v>50</v>
      </c>
      <c r="C14" s="344">
        <v>6000</v>
      </c>
      <c r="D14" s="328">
        <v>0</v>
      </c>
      <c r="E14" s="328">
        <v>6000</v>
      </c>
      <c r="F14" s="344">
        <v>6000</v>
      </c>
      <c r="G14" s="344">
        <v>0</v>
      </c>
      <c r="H14" s="344">
        <v>0</v>
      </c>
      <c r="I14" s="344">
        <v>0</v>
      </c>
      <c r="J14" s="344">
        <v>0</v>
      </c>
      <c r="K14" s="344">
        <v>0</v>
      </c>
    </row>
    <row r="15" spans="1:11" x14ac:dyDescent="0.25">
      <c r="A15" s="342">
        <v>313</v>
      </c>
      <c r="B15" s="345" t="s">
        <v>52</v>
      </c>
      <c r="C15" s="344">
        <v>31030</v>
      </c>
      <c r="D15" s="328">
        <v>1952</v>
      </c>
      <c r="E15" s="328">
        <v>33121</v>
      </c>
      <c r="F15" s="344">
        <v>33121</v>
      </c>
      <c r="G15" s="344">
        <v>0</v>
      </c>
      <c r="H15" s="344">
        <v>0</v>
      </c>
      <c r="I15" s="344">
        <v>0</v>
      </c>
      <c r="J15" s="344">
        <v>0</v>
      </c>
      <c r="K15" s="344">
        <v>0</v>
      </c>
    </row>
    <row r="16" spans="1:11" x14ac:dyDescent="0.25">
      <c r="A16" s="342">
        <v>321</v>
      </c>
      <c r="B16" s="345" t="s">
        <v>55</v>
      </c>
      <c r="C16" s="344">
        <v>12000</v>
      </c>
      <c r="D16" s="328">
        <v>1900</v>
      </c>
      <c r="E16" s="328">
        <v>13900</v>
      </c>
      <c r="F16" s="344">
        <v>0</v>
      </c>
      <c r="G16" s="344">
        <v>13900</v>
      </c>
      <c r="H16" s="344">
        <v>0</v>
      </c>
      <c r="I16" s="344">
        <v>0</v>
      </c>
      <c r="J16" s="344">
        <v>0</v>
      </c>
      <c r="K16" s="344">
        <v>0</v>
      </c>
    </row>
    <row r="17" spans="1:11" x14ac:dyDescent="0.25">
      <c r="A17" s="342">
        <v>322</v>
      </c>
      <c r="B17" s="345" t="s">
        <v>57</v>
      </c>
      <c r="C17" s="346">
        <v>56800</v>
      </c>
      <c r="D17" s="328">
        <v>14100</v>
      </c>
      <c r="E17" s="328">
        <v>70900</v>
      </c>
      <c r="F17" s="344">
        <v>0</v>
      </c>
      <c r="G17" s="344">
        <v>70900</v>
      </c>
      <c r="H17" s="344">
        <v>0</v>
      </c>
      <c r="I17" s="344">
        <v>0</v>
      </c>
      <c r="J17" s="344">
        <v>0</v>
      </c>
      <c r="K17" s="344">
        <v>0</v>
      </c>
    </row>
    <row r="18" spans="1:11" x14ac:dyDescent="0.25">
      <c r="A18" s="342">
        <v>323</v>
      </c>
      <c r="B18" s="345" t="s">
        <v>59</v>
      </c>
      <c r="C18" s="346">
        <v>82300</v>
      </c>
      <c r="D18" s="328">
        <v>20000</v>
      </c>
      <c r="E18" s="328">
        <v>102300</v>
      </c>
      <c r="F18" s="346">
        <v>0</v>
      </c>
      <c r="G18" s="346">
        <v>102300</v>
      </c>
      <c r="H18" s="346">
        <v>0</v>
      </c>
      <c r="I18" s="346">
        <v>0</v>
      </c>
      <c r="J18" s="346">
        <v>0</v>
      </c>
      <c r="K18" s="346">
        <v>0</v>
      </c>
    </row>
    <row r="19" spans="1:11" ht="15" customHeight="1" x14ac:dyDescent="0.25">
      <c r="A19" s="342">
        <v>329</v>
      </c>
      <c r="B19" s="345" t="s">
        <v>61</v>
      </c>
      <c r="C19" s="346">
        <v>32432</v>
      </c>
      <c r="D19" s="347">
        <v>-1338</v>
      </c>
      <c r="E19" s="328">
        <v>31094</v>
      </c>
      <c r="F19" s="344">
        <v>6812</v>
      </c>
      <c r="G19" s="344">
        <v>24282</v>
      </c>
      <c r="H19" s="344">
        <v>0</v>
      </c>
      <c r="I19" s="344">
        <v>0</v>
      </c>
      <c r="J19" s="344">
        <v>0</v>
      </c>
      <c r="K19" s="344">
        <v>0</v>
      </c>
    </row>
    <row r="20" spans="1:11" ht="24.75" customHeight="1" x14ac:dyDescent="0.25">
      <c r="A20" s="348" t="s">
        <v>140</v>
      </c>
      <c r="B20" s="349"/>
      <c r="C20" s="350">
        <f>SUM(C21+C22+C23)</f>
        <v>10000</v>
      </c>
      <c r="D20" s="347">
        <f t="shared" ref="D20:D34" si="5">SUM(E20-C20)</f>
        <v>62780</v>
      </c>
      <c r="E20" s="328">
        <f>SUM(F20:K20)</f>
        <v>72780</v>
      </c>
      <c r="F20" s="339">
        <f t="shared" ref="F20:K20" si="6">SUM(F21+F22+F23)</f>
        <v>72780</v>
      </c>
      <c r="G20" s="339">
        <f t="shared" si="6"/>
        <v>0</v>
      </c>
      <c r="H20" s="339">
        <f t="shared" si="6"/>
        <v>0</v>
      </c>
      <c r="I20" s="339">
        <f t="shared" si="6"/>
        <v>0</v>
      </c>
      <c r="J20" s="339">
        <f t="shared" si="6"/>
        <v>0</v>
      </c>
      <c r="K20" s="339">
        <f t="shared" si="6"/>
        <v>0</v>
      </c>
    </row>
    <row r="21" spans="1:11" x14ac:dyDescent="0.25">
      <c r="A21" s="351">
        <v>412</v>
      </c>
      <c r="B21" s="345" t="s">
        <v>141</v>
      </c>
      <c r="C21" s="352">
        <v>0</v>
      </c>
      <c r="D21" s="353">
        <v>0</v>
      </c>
      <c r="E21" s="354">
        <v>0</v>
      </c>
      <c r="F21" s="355">
        <v>0</v>
      </c>
      <c r="G21" s="355">
        <v>0</v>
      </c>
      <c r="H21" s="355">
        <v>0</v>
      </c>
      <c r="I21" s="355">
        <v>0</v>
      </c>
      <c r="J21" s="355">
        <v>0</v>
      </c>
      <c r="K21" s="355">
        <v>0</v>
      </c>
    </row>
    <row r="22" spans="1:11" x14ac:dyDescent="0.25">
      <c r="A22" s="342">
        <v>422</v>
      </c>
      <c r="B22" s="345" t="s">
        <v>85</v>
      </c>
      <c r="C22" s="346">
        <v>10000</v>
      </c>
      <c r="D22" s="347">
        <v>22655</v>
      </c>
      <c r="E22" s="328">
        <v>32655</v>
      </c>
      <c r="F22" s="346">
        <v>32655</v>
      </c>
      <c r="G22" s="346">
        <v>0</v>
      </c>
      <c r="H22" s="346">
        <v>0</v>
      </c>
      <c r="I22" s="346">
        <v>0</v>
      </c>
      <c r="J22" s="346">
        <v>0</v>
      </c>
      <c r="K22" s="346">
        <v>0</v>
      </c>
    </row>
    <row r="23" spans="1:11" x14ac:dyDescent="0.25">
      <c r="A23" s="342">
        <v>426</v>
      </c>
      <c r="B23" s="356" t="s">
        <v>88</v>
      </c>
      <c r="C23" s="346">
        <v>0</v>
      </c>
      <c r="D23" s="347">
        <v>40125</v>
      </c>
      <c r="E23" s="347">
        <v>40125</v>
      </c>
      <c r="F23" s="344">
        <v>40125</v>
      </c>
      <c r="G23" s="344">
        <v>0</v>
      </c>
      <c r="H23" s="344">
        <v>0</v>
      </c>
      <c r="I23" s="344">
        <v>0</v>
      </c>
      <c r="J23" s="344">
        <v>0</v>
      </c>
      <c r="K23" s="344">
        <v>0</v>
      </c>
    </row>
    <row r="24" spans="1:11" ht="30" customHeight="1" x14ac:dyDescent="0.25">
      <c r="A24" s="357" t="s">
        <v>142</v>
      </c>
      <c r="B24" s="358"/>
      <c r="C24" s="359">
        <f>SUM(C25)</f>
        <v>327000</v>
      </c>
      <c r="D24" s="347">
        <f t="shared" si="5"/>
        <v>-54500</v>
      </c>
      <c r="E24" s="328">
        <f t="shared" ref="E24:E30" si="7">SUM(F24:K24)</f>
        <v>272500</v>
      </c>
      <c r="F24" s="330">
        <f t="shared" ref="F24:K24" si="8">SUM(F25)</f>
        <v>272500</v>
      </c>
      <c r="G24" s="330">
        <f t="shared" si="8"/>
        <v>0</v>
      </c>
      <c r="H24" s="330">
        <f t="shared" si="8"/>
        <v>0</v>
      </c>
      <c r="I24" s="330">
        <f t="shared" si="8"/>
        <v>0</v>
      </c>
      <c r="J24" s="330">
        <f t="shared" si="8"/>
        <v>0</v>
      </c>
      <c r="K24" s="330">
        <f t="shared" si="8"/>
        <v>0</v>
      </c>
    </row>
    <row r="25" spans="1:11" ht="17.25" customHeight="1" x14ac:dyDescent="0.25">
      <c r="A25" s="360" t="s">
        <v>143</v>
      </c>
      <c r="B25" s="361"/>
      <c r="C25" s="362">
        <f>SUM(C26+C29)</f>
        <v>327000</v>
      </c>
      <c r="D25" s="347">
        <f t="shared" si="5"/>
        <v>-54500</v>
      </c>
      <c r="E25" s="328">
        <f t="shared" si="7"/>
        <v>272500</v>
      </c>
      <c r="F25" s="333">
        <f t="shared" ref="F25:K25" si="9">SUM(F26+F29)</f>
        <v>272500</v>
      </c>
      <c r="G25" s="333">
        <f t="shared" si="9"/>
        <v>0</v>
      </c>
      <c r="H25" s="333">
        <f t="shared" si="9"/>
        <v>0</v>
      </c>
      <c r="I25" s="333">
        <f t="shared" si="9"/>
        <v>0</v>
      </c>
      <c r="J25" s="333">
        <f t="shared" si="9"/>
        <v>0</v>
      </c>
      <c r="K25" s="333">
        <f t="shared" si="9"/>
        <v>0</v>
      </c>
    </row>
    <row r="26" spans="1:11" ht="26.25" customHeight="1" x14ac:dyDescent="0.25">
      <c r="A26" s="363" t="s">
        <v>144</v>
      </c>
      <c r="B26" s="364"/>
      <c r="C26" s="365">
        <f>SUM(C27)</f>
        <v>25000</v>
      </c>
      <c r="D26" s="347">
        <f t="shared" si="5"/>
        <v>-4500</v>
      </c>
      <c r="E26" s="328">
        <f t="shared" si="7"/>
        <v>20500</v>
      </c>
      <c r="F26" s="336">
        <f t="shared" ref="F26:K27" si="10">SUM(F27)</f>
        <v>20500</v>
      </c>
      <c r="G26" s="336">
        <f t="shared" si="10"/>
        <v>0</v>
      </c>
      <c r="H26" s="336">
        <f t="shared" si="10"/>
        <v>0</v>
      </c>
      <c r="I26" s="336">
        <f t="shared" si="10"/>
        <v>0</v>
      </c>
      <c r="J26" s="336">
        <f t="shared" si="10"/>
        <v>0</v>
      </c>
      <c r="K26" s="336">
        <f t="shared" si="10"/>
        <v>0</v>
      </c>
    </row>
    <row r="27" spans="1:11" ht="25.5" customHeight="1" x14ac:dyDescent="0.25">
      <c r="A27" s="366" t="s">
        <v>145</v>
      </c>
      <c r="B27" s="349"/>
      <c r="C27" s="350">
        <f>SUM(C28)</f>
        <v>25000</v>
      </c>
      <c r="D27" s="347">
        <f t="shared" si="5"/>
        <v>-4500</v>
      </c>
      <c r="E27" s="328">
        <f t="shared" si="7"/>
        <v>20500</v>
      </c>
      <c r="F27" s="339">
        <f t="shared" si="10"/>
        <v>20500</v>
      </c>
      <c r="G27" s="339">
        <f t="shared" si="10"/>
        <v>0</v>
      </c>
      <c r="H27" s="339">
        <f t="shared" si="10"/>
        <v>0</v>
      </c>
      <c r="I27" s="339">
        <f t="shared" si="10"/>
        <v>0</v>
      </c>
      <c r="J27" s="339">
        <f t="shared" si="10"/>
        <v>0</v>
      </c>
      <c r="K27" s="339">
        <f t="shared" si="10"/>
        <v>0</v>
      </c>
    </row>
    <row r="28" spans="1:11" ht="17.25" customHeight="1" x14ac:dyDescent="0.25">
      <c r="A28" s="342">
        <v>36</v>
      </c>
      <c r="B28" s="367" t="s">
        <v>146</v>
      </c>
      <c r="C28" s="346">
        <v>25000</v>
      </c>
      <c r="D28" s="347">
        <v>2500</v>
      </c>
      <c r="E28" s="328">
        <v>20500</v>
      </c>
      <c r="F28" s="344">
        <v>20500</v>
      </c>
      <c r="G28" s="344">
        <v>0</v>
      </c>
      <c r="H28" s="344">
        <v>0</v>
      </c>
      <c r="I28" s="344">
        <v>0</v>
      </c>
      <c r="J28" s="344">
        <v>0</v>
      </c>
      <c r="K28" s="344">
        <v>0</v>
      </c>
    </row>
    <row r="29" spans="1:11" ht="24.75" customHeight="1" x14ac:dyDescent="0.25">
      <c r="A29" s="363" t="s">
        <v>147</v>
      </c>
      <c r="B29" s="364"/>
      <c r="C29" s="365">
        <f>SUM(C30+C34)</f>
        <v>302000</v>
      </c>
      <c r="D29" s="347">
        <f t="shared" si="5"/>
        <v>-50000</v>
      </c>
      <c r="E29" s="328">
        <f t="shared" si="7"/>
        <v>252000</v>
      </c>
      <c r="F29" s="336">
        <f t="shared" ref="F29:K29" si="11">SUM(F30+F34)</f>
        <v>252000</v>
      </c>
      <c r="G29" s="336">
        <f t="shared" si="11"/>
        <v>0</v>
      </c>
      <c r="H29" s="336">
        <f t="shared" si="11"/>
        <v>0</v>
      </c>
      <c r="I29" s="336">
        <f t="shared" si="11"/>
        <v>0</v>
      </c>
      <c r="J29" s="336">
        <f t="shared" si="11"/>
        <v>0</v>
      </c>
      <c r="K29" s="336">
        <f t="shared" si="11"/>
        <v>0</v>
      </c>
    </row>
    <row r="30" spans="1:11" ht="28.5" customHeight="1" x14ac:dyDescent="0.25">
      <c r="A30" s="366" t="s">
        <v>148</v>
      </c>
      <c r="B30" s="349"/>
      <c r="C30" s="350">
        <f>SUM(C31+C33+C32)</f>
        <v>270000</v>
      </c>
      <c r="D30" s="347">
        <f t="shared" si="5"/>
        <v>-54000</v>
      </c>
      <c r="E30" s="328">
        <f t="shared" si="7"/>
        <v>216000</v>
      </c>
      <c r="F30" s="350">
        <f t="shared" ref="F30:K30" si="12">SUM(F31+F33+F32)</f>
        <v>216000</v>
      </c>
      <c r="G30" s="350">
        <f t="shared" si="12"/>
        <v>0</v>
      </c>
      <c r="H30" s="350">
        <f t="shared" si="12"/>
        <v>0</v>
      </c>
      <c r="I30" s="350">
        <f t="shared" si="12"/>
        <v>0</v>
      </c>
      <c r="J30" s="350">
        <f t="shared" si="12"/>
        <v>0</v>
      </c>
      <c r="K30" s="350">
        <f t="shared" si="12"/>
        <v>0</v>
      </c>
    </row>
    <row r="31" spans="1:11" ht="24.75" x14ac:dyDescent="0.25">
      <c r="A31" s="342">
        <v>372</v>
      </c>
      <c r="B31" s="343" t="s">
        <v>72</v>
      </c>
      <c r="C31" s="368">
        <v>258000</v>
      </c>
      <c r="D31" s="347">
        <v>-47000</v>
      </c>
      <c r="E31" s="328">
        <v>211000</v>
      </c>
      <c r="F31" s="368">
        <v>211000</v>
      </c>
      <c r="G31" s="368">
        <v>0</v>
      </c>
      <c r="H31" s="368">
        <v>0</v>
      </c>
      <c r="I31" s="368">
        <v>0</v>
      </c>
      <c r="J31" s="368">
        <v>0</v>
      </c>
      <c r="K31" s="368">
        <v>0</v>
      </c>
    </row>
    <row r="32" spans="1:11" x14ac:dyDescent="0.25">
      <c r="A32" s="342">
        <v>381</v>
      </c>
      <c r="B32" s="369" t="s">
        <v>74</v>
      </c>
      <c r="C32" s="346">
        <v>7000</v>
      </c>
      <c r="D32" s="347">
        <v>-7000</v>
      </c>
      <c r="E32" s="328">
        <v>0</v>
      </c>
      <c r="F32" s="344">
        <v>0</v>
      </c>
      <c r="G32" s="344">
        <v>0</v>
      </c>
      <c r="H32" s="344">
        <v>0</v>
      </c>
      <c r="I32" s="344">
        <v>0</v>
      </c>
      <c r="J32" s="344">
        <v>0</v>
      </c>
      <c r="K32" s="344">
        <v>0</v>
      </c>
    </row>
    <row r="33" spans="1:11" x14ac:dyDescent="0.25">
      <c r="A33" s="342">
        <v>382</v>
      </c>
      <c r="B33" s="369" t="s">
        <v>75</v>
      </c>
      <c r="C33" s="346">
        <v>5000</v>
      </c>
      <c r="D33" s="347">
        <v>0</v>
      </c>
      <c r="E33" s="328">
        <v>5000</v>
      </c>
      <c r="F33" s="344">
        <v>5000</v>
      </c>
      <c r="G33" s="344">
        <v>0</v>
      </c>
      <c r="H33" s="344">
        <v>0</v>
      </c>
      <c r="I33" s="344">
        <v>0</v>
      </c>
      <c r="J33" s="344">
        <v>0</v>
      </c>
      <c r="K33" s="344">
        <v>0</v>
      </c>
    </row>
    <row r="34" spans="1:11" x14ac:dyDescent="0.25">
      <c r="A34" s="370" t="s">
        <v>149</v>
      </c>
      <c r="B34" s="371"/>
      <c r="C34" s="350">
        <f>SUM(C35)</f>
        <v>32000</v>
      </c>
      <c r="D34" s="347">
        <f t="shared" si="5"/>
        <v>4000</v>
      </c>
      <c r="E34" s="328">
        <f>SUM(F34:K34)</f>
        <v>36000</v>
      </c>
      <c r="F34" s="339">
        <f t="shared" ref="F34:K34" si="13">SUM(F35)</f>
        <v>36000</v>
      </c>
      <c r="G34" s="339">
        <f t="shared" si="13"/>
        <v>0</v>
      </c>
      <c r="H34" s="339">
        <f t="shared" si="13"/>
        <v>0</v>
      </c>
      <c r="I34" s="339">
        <f t="shared" si="13"/>
        <v>0</v>
      </c>
      <c r="J34" s="339">
        <f t="shared" si="13"/>
        <v>0</v>
      </c>
      <c r="K34" s="339">
        <f t="shared" si="13"/>
        <v>0</v>
      </c>
    </row>
    <row r="35" spans="1:11" ht="24.75" x14ac:dyDescent="0.25">
      <c r="A35" s="342">
        <v>372</v>
      </c>
      <c r="B35" s="343" t="s">
        <v>72</v>
      </c>
      <c r="C35" s="346">
        <v>32000</v>
      </c>
      <c r="D35" s="347">
        <v>4000</v>
      </c>
      <c r="E35" s="328">
        <v>36000</v>
      </c>
      <c r="F35" s="344">
        <v>36000</v>
      </c>
      <c r="G35" s="344">
        <v>0</v>
      </c>
      <c r="H35" s="344">
        <v>0</v>
      </c>
      <c r="I35" s="344">
        <v>0</v>
      </c>
      <c r="J35" s="344">
        <v>0</v>
      </c>
      <c r="K35" s="344">
        <v>0</v>
      </c>
    </row>
    <row r="36" spans="1:11" ht="27" customHeight="1" x14ac:dyDescent="0.25">
      <c r="A36" s="357" t="s">
        <v>150</v>
      </c>
      <c r="B36" s="358"/>
      <c r="C36" s="359">
        <f>SUM(C37)</f>
        <v>565537</v>
      </c>
      <c r="D36" s="347">
        <f t="shared" ref="D36:D43" si="14">SUM(E36-C36)</f>
        <v>-45359</v>
      </c>
      <c r="E36" s="328">
        <f>SUM(F36:K36)</f>
        <v>520178</v>
      </c>
      <c r="F36" s="330">
        <f t="shared" ref="F36:K36" si="15">SUM(F37)</f>
        <v>330643</v>
      </c>
      <c r="G36" s="330">
        <f t="shared" si="15"/>
        <v>4600</v>
      </c>
      <c r="H36" s="330">
        <f t="shared" si="15"/>
        <v>0</v>
      </c>
      <c r="I36" s="330">
        <f t="shared" si="15"/>
        <v>184935</v>
      </c>
      <c r="J36" s="330">
        <f t="shared" si="15"/>
        <v>0</v>
      </c>
      <c r="K36" s="330">
        <f t="shared" si="15"/>
        <v>0</v>
      </c>
    </row>
    <row r="37" spans="1:11" ht="28.5" customHeight="1" x14ac:dyDescent="0.25">
      <c r="A37" s="372" t="s">
        <v>151</v>
      </c>
      <c r="B37" s="373"/>
      <c r="C37" s="362">
        <f>SUM(C38+C46+C62+C65)</f>
        <v>565537</v>
      </c>
      <c r="D37" s="347">
        <f t="shared" si="14"/>
        <v>-45359</v>
      </c>
      <c r="E37" s="328">
        <f>SUM(F37:K37)</f>
        <v>520178</v>
      </c>
      <c r="F37" s="333">
        <f t="shared" ref="F37:K37" si="16">SUM(F38+F46+F62+F65)</f>
        <v>330643</v>
      </c>
      <c r="G37" s="333">
        <f t="shared" si="16"/>
        <v>4600</v>
      </c>
      <c r="H37" s="333">
        <f t="shared" si="16"/>
        <v>0</v>
      </c>
      <c r="I37" s="333">
        <f t="shared" si="16"/>
        <v>184935</v>
      </c>
      <c r="J37" s="333">
        <f t="shared" si="16"/>
        <v>0</v>
      </c>
      <c r="K37" s="333">
        <f t="shared" si="16"/>
        <v>0</v>
      </c>
    </row>
    <row r="38" spans="1:11" ht="15" customHeight="1" x14ac:dyDescent="0.25">
      <c r="A38" s="363" t="s">
        <v>152</v>
      </c>
      <c r="B38" s="364"/>
      <c r="C38" s="365">
        <f>SUM(C39+C41+C43)</f>
        <v>226587</v>
      </c>
      <c r="D38" s="347">
        <f t="shared" si="14"/>
        <v>-72049</v>
      </c>
      <c r="E38" s="328">
        <f>SUM(F38:K38)</f>
        <v>154538</v>
      </c>
      <c r="F38" s="365">
        <f t="shared" ref="F38:K38" si="17">SUM(F39+F41+F43)</f>
        <v>75603</v>
      </c>
      <c r="G38" s="365">
        <f t="shared" si="17"/>
        <v>0</v>
      </c>
      <c r="H38" s="365">
        <f t="shared" si="17"/>
        <v>0</v>
      </c>
      <c r="I38" s="365">
        <f t="shared" si="17"/>
        <v>78935</v>
      </c>
      <c r="J38" s="365">
        <f t="shared" si="17"/>
        <v>0</v>
      </c>
      <c r="K38" s="365">
        <f t="shared" si="17"/>
        <v>0</v>
      </c>
    </row>
    <row r="39" spans="1:11" ht="25.5" customHeight="1" x14ac:dyDescent="0.25">
      <c r="A39" s="366" t="s">
        <v>153</v>
      </c>
      <c r="B39" s="349"/>
      <c r="C39" s="350">
        <f>SUM(C40)</f>
        <v>7000</v>
      </c>
      <c r="D39" s="347">
        <f t="shared" si="14"/>
        <v>-2000</v>
      </c>
      <c r="E39" s="328">
        <f>SUM(F39:K39)</f>
        <v>5000</v>
      </c>
      <c r="F39" s="339">
        <f t="shared" ref="F39:K39" si="18">SUM(F40)</f>
        <v>5000</v>
      </c>
      <c r="G39" s="339">
        <f t="shared" si="18"/>
        <v>0</v>
      </c>
      <c r="H39" s="339">
        <f t="shared" si="18"/>
        <v>0</v>
      </c>
      <c r="I39" s="339">
        <f t="shared" si="18"/>
        <v>0</v>
      </c>
      <c r="J39" s="339">
        <f t="shared" si="18"/>
        <v>0</v>
      </c>
      <c r="K39" s="339">
        <f t="shared" si="18"/>
        <v>0</v>
      </c>
    </row>
    <row r="40" spans="1:11" x14ac:dyDescent="0.25">
      <c r="A40" s="374">
        <v>329</v>
      </c>
      <c r="B40" s="375" t="s">
        <v>73</v>
      </c>
      <c r="C40" s="352">
        <v>7000</v>
      </c>
      <c r="D40" s="347">
        <v>-2000</v>
      </c>
      <c r="E40" s="328">
        <v>5000</v>
      </c>
      <c r="F40" s="355">
        <v>5000</v>
      </c>
      <c r="G40" s="355">
        <v>0</v>
      </c>
      <c r="H40" s="355">
        <v>0</v>
      </c>
      <c r="I40" s="355">
        <v>0</v>
      </c>
      <c r="J40" s="355">
        <v>0</v>
      </c>
      <c r="K40" s="355">
        <v>0</v>
      </c>
    </row>
    <row r="41" spans="1:11" ht="15" customHeight="1" x14ac:dyDescent="0.25">
      <c r="A41" s="366" t="s">
        <v>154</v>
      </c>
      <c r="B41" s="349"/>
      <c r="C41" s="350">
        <f>SUM(C42)</f>
        <v>42600</v>
      </c>
      <c r="D41" s="347">
        <f t="shared" si="14"/>
        <v>0</v>
      </c>
      <c r="E41" s="328">
        <f>SUM(F41:K41)</f>
        <v>42600</v>
      </c>
      <c r="F41" s="350">
        <f t="shared" ref="F41:K41" si="19">SUM(F42)</f>
        <v>42600</v>
      </c>
      <c r="G41" s="350">
        <f t="shared" si="19"/>
        <v>0</v>
      </c>
      <c r="H41" s="350">
        <f t="shared" si="19"/>
        <v>0</v>
      </c>
      <c r="I41" s="350">
        <f t="shared" si="19"/>
        <v>0</v>
      </c>
      <c r="J41" s="350">
        <f t="shared" si="19"/>
        <v>0</v>
      </c>
      <c r="K41" s="339">
        <f t="shared" si="19"/>
        <v>0</v>
      </c>
    </row>
    <row r="42" spans="1:11" x14ac:dyDescent="0.25">
      <c r="A42" s="374">
        <v>381</v>
      </c>
      <c r="B42" s="375" t="s">
        <v>74</v>
      </c>
      <c r="C42" s="352">
        <v>42600</v>
      </c>
      <c r="D42" s="347">
        <v>0</v>
      </c>
      <c r="E42" s="328">
        <v>42600</v>
      </c>
      <c r="F42" s="352">
        <v>42600</v>
      </c>
      <c r="G42" s="352">
        <v>0</v>
      </c>
      <c r="H42" s="352">
        <v>0</v>
      </c>
      <c r="I42" s="352">
        <v>0</v>
      </c>
      <c r="J42" s="352">
        <v>0</v>
      </c>
      <c r="K42" s="355">
        <v>0</v>
      </c>
    </row>
    <row r="43" spans="1:11" ht="24.75" customHeight="1" x14ac:dyDescent="0.25">
      <c r="A43" s="366" t="s">
        <v>155</v>
      </c>
      <c r="B43" s="349"/>
      <c r="C43" s="350">
        <f>SUM(C44+C45)</f>
        <v>176987</v>
      </c>
      <c r="D43" s="347">
        <f t="shared" si="14"/>
        <v>-70049</v>
      </c>
      <c r="E43" s="328">
        <f>SUM(F43:K43)</f>
        <v>106938</v>
      </c>
      <c r="F43" s="350">
        <f t="shared" ref="F43:K43" si="20">SUM(F44+F45)</f>
        <v>28003</v>
      </c>
      <c r="G43" s="350">
        <f t="shared" si="20"/>
        <v>0</v>
      </c>
      <c r="H43" s="350">
        <f t="shared" si="20"/>
        <v>0</v>
      </c>
      <c r="I43" s="350">
        <f t="shared" si="20"/>
        <v>78935</v>
      </c>
      <c r="J43" s="350">
        <f t="shared" si="20"/>
        <v>0</v>
      </c>
      <c r="K43" s="350">
        <f t="shared" si="20"/>
        <v>0</v>
      </c>
    </row>
    <row r="44" spans="1:11" x14ac:dyDescent="0.25">
      <c r="A44" s="342">
        <v>311</v>
      </c>
      <c r="B44" s="369" t="s">
        <v>49</v>
      </c>
      <c r="C44" s="352">
        <v>151920</v>
      </c>
      <c r="D44" s="347">
        <v>-60594</v>
      </c>
      <c r="E44" s="328">
        <v>91326</v>
      </c>
      <c r="F44" s="352">
        <v>23957</v>
      </c>
      <c r="G44" s="352">
        <v>0</v>
      </c>
      <c r="H44" s="352">
        <v>0</v>
      </c>
      <c r="I44" s="352">
        <v>67755</v>
      </c>
      <c r="J44" s="352">
        <v>0</v>
      </c>
      <c r="K44" s="352">
        <v>0</v>
      </c>
    </row>
    <row r="45" spans="1:11" x14ac:dyDescent="0.25">
      <c r="A45" s="342">
        <v>313</v>
      </c>
      <c r="B45" s="369" t="s">
        <v>52</v>
      </c>
      <c r="C45" s="352">
        <v>25067</v>
      </c>
      <c r="D45" s="347">
        <v>-10526</v>
      </c>
      <c r="E45" s="328">
        <v>14541</v>
      </c>
      <c r="F45" s="352">
        <v>4046</v>
      </c>
      <c r="G45" s="352">
        <v>0</v>
      </c>
      <c r="H45" s="352">
        <v>0</v>
      </c>
      <c r="I45" s="352">
        <v>11180</v>
      </c>
      <c r="J45" s="352">
        <v>0</v>
      </c>
      <c r="K45" s="352">
        <v>0</v>
      </c>
    </row>
    <row r="46" spans="1:11" ht="27" customHeight="1" x14ac:dyDescent="0.25">
      <c r="A46" s="363" t="s">
        <v>156</v>
      </c>
      <c r="B46" s="364"/>
      <c r="C46" s="365">
        <f>SUM(C47+C56+C58+C60)</f>
        <v>198950</v>
      </c>
      <c r="D46" s="347">
        <f>SUM(E46-C46)</f>
        <v>-29810</v>
      </c>
      <c r="E46" s="328">
        <f>SUM(F46:K46)</f>
        <v>169140</v>
      </c>
      <c r="F46" s="365">
        <f t="shared" ref="F46:K46" si="21">SUM(F47+F56+F58+F60)</f>
        <v>123540</v>
      </c>
      <c r="G46" s="365">
        <f t="shared" si="21"/>
        <v>4600</v>
      </c>
      <c r="H46" s="365">
        <f t="shared" si="21"/>
        <v>0</v>
      </c>
      <c r="I46" s="365">
        <f t="shared" si="21"/>
        <v>41000</v>
      </c>
      <c r="J46" s="365">
        <f t="shared" si="21"/>
        <v>0</v>
      </c>
      <c r="K46" s="365">
        <f t="shared" si="21"/>
        <v>0</v>
      </c>
    </row>
    <row r="47" spans="1:11" ht="26.25" customHeight="1" x14ac:dyDescent="0.25">
      <c r="A47" s="366" t="s">
        <v>157</v>
      </c>
      <c r="B47" s="349"/>
      <c r="C47" s="350">
        <f>SUM(C48+C49+C50+C51+C52+C53+C54+C55)</f>
        <v>122950</v>
      </c>
      <c r="D47" s="347">
        <f>SUM(E47-C47)</f>
        <v>-2810</v>
      </c>
      <c r="E47" s="328">
        <f>SUM(F47:K47)</f>
        <v>120140</v>
      </c>
      <c r="F47" s="339">
        <f t="shared" ref="F47:K47" si="22">SUM(F48+F49+F50+F51+F52+F53+F54+F55)</f>
        <v>111540</v>
      </c>
      <c r="G47" s="339">
        <f t="shared" si="22"/>
        <v>2600</v>
      </c>
      <c r="H47" s="339">
        <f t="shared" si="22"/>
        <v>0</v>
      </c>
      <c r="I47" s="339">
        <f t="shared" si="22"/>
        <v>6000</v>
      </c>
      <c r="J47" s="339">
        <f t="shared" si="22"/>
        <v>0</v>
      </c>
      <c r="K47" s="339">
        <f t="shared" si="22"/>
        <v>0</v>
      </c>
    </row>
    <row r="48" spans="1:11" x14ac:dyDescent="0.25">
      <c r="A48" s="342">
        <v>311</v>
      </c>
      <c r="B48" s="369" t="s">
        <v>49</v>
      </c>
      <c r="C48" s="346">
        <v>70000</v>
      </c>
      <c r="D48" s="347">
        <v>7354</v>
      </c>
      <c r="E48" s="328">
        <v>77354</v>
      </c>
      <c r="F48" s="344">
        <v>77354</v>
      </c>
      <c r="G48" s="344">
        <v>0</v>
      </c>
      <c r="H48" s="344">
        <v>0</v>
      </c>
      <c r="I48" s="344">
        <v>0</v>
      </c>
      <c r="J48" s="344">
        <v>0</v>
      </c>
      <c r="K48" s="344">
        <v>0</v>
      </c>
    </row>
    <row r="49" spans="1:11" x14ac:dyDescent="0.25">
      <c r="A49" s="342">
        <v>312</v>
      </c>
      <c r="B49" s="369" t="s">
        <v>50</v>
      </c>
      <c r="C49" s="346">
        <v>6000</v>
      </c>
      <c r="D49" s="347">
        <v>0</v>
      </c>
      <c r="E49" s="328">
        <v>6000</v>
      </c>
      <c r="F49" s="344">
        <v>6000</v>
      </c>
      <c r="G49" s="344">
        <v>0</v>
      </c>
      <c r="H49" s="344">
        <v>0</v>
      </c>
      <c r="I49" s="344">
        <v>0</v>
      </c>
      <c r="J49" s="344">
        <v>0</v>
      </c>
      <c r="K49" s="344">
        <v>0</v>
      </c>
    </row>
    <row r="50" spans="1:11" x14ac:dyDescent="0.25">
      <c r="A50" s="342">
        <v>313</v>
      </c>
      <c r="B50" s="369" t="s">
        <v>52</v>
      </c>
      <c r="C50" s="346">
        <v>11550</v>
      </c>
      <c r="D50" s="347">
        <v>1256</v>
      </c>
      <c r="E50" s="328">
        <v>12806</v>
      </c>
      <c r="F50" s="344">
        <v>12806</v>
      </c>
      <c r="G50" s="344">
        <v>0</v>
      </c>
      <c r="H50" s="344">
        <v>0</v>
      </c>
      <c r="I50" s="344">
        <v>0</v>
      </c>
      <c r="J50" s="344">
        <v>0</v>
      </c>
      <c r="K50" s="344">
        <v>0</v>
      </c>
    </row>
    <row r="51" spans="1:11" x14ac:dyDescent="0.25">
      <c r="A51" s="342">
        <v>321</v>
      </c>
      <c r="B51" s="369" t="s">
        <v>55</v>
      </c>
      <c r="C51" s="346">
        <v>4000</v>
      </c>
      <c r="D51" s="347">
        <v>-2620</v>
      </c>
      <c r="E51" s="328">
        <v>1380</v>
      </c>
      <c r="F51" s="346">
        <v>1380</v>
      </c>
      <c r="G51" s="346">
        <v>0</v>
      </c>
      <c r="H51" s="346">
        <v>0</v>
      </c>
      <c r="I51" s="346">
        <v>0</v>
      </c>
      <c r="J51" s="346">
        <v>0</v>
      </c>
      <c r="K51" s="344">
        <v>0</v>
      </c>
    </row>
    <row r="52" spans="1:11" x14ac:dyDescent="0.25">
      <c r="A52" s="342">
        <v>322</v>
      </c>
      <c r="B52" s="376" t="s">
        <v>57</v>
      </c>
      <c r="C52" s="346">
        <v>7500</v>
      </c>
      <c r="D52" s="347">
        <v>-3500</v>
      </c>
      <c r="E52" s="328">
        <v>4000</v>
      </c>
      <c r="F52" s="344">
        <v>4000</v>
      </c>
      <c r="G52" s="344">
        <v>0</v>
      </c>
      <c r="H52" s="344">
        <v>0</v>
      </c>
      <c r="I52" s="344">
        <v>0</v>
      </c>
      <c r="J52" s="344">
        <v>0</v>
      </c>
      <c r="K52" s="344">
        <v>0</v>
      </c>
    </row>
    <row r="53" spans="1:11" x14ac:dyDescent="0.25">
      <c r="A53" s="342">
        <v>323</v>
      </c>
      <c r="B53" s="376" t="s">
        <v>59</v>
      </c>
      <c r="C53" s="346">
        <v>3000</v>
      </c>
      <c r="D53" s="347">
        <v>-400</v>
      </c>
      <c r="E53" s="328">
        <v>2600</v>
      </c>
      <c r="F53" s="344">
        <v>0</v>
      </c>
      <c r="G53" s="344">
        <v>2600</v>
      </c>
      <c r="H53" s="344">
        <v>0</v>
      </c>
      <c r="I53" s="344">
        <v>0</v>
      </c>
      <c r="J53" s="344">
        <v>0</v>
      </c>
      <c r="K53" s="344">
        <v>0</v>
      </c>
    </row>
    <row r="54" spans="1:11" x14ac:dyDescent="0.25">
      <c r="A54" s="342">
        <v>329</v>
      </c>
      <c r="B54" s="376" t="s">
        <v>61</v>
      </c>
      <c r="C54" s="346">
        <v>19900</v>
      </c>
      <c r="D54" s="347">
        <v>-4900</v>
      </c>
      <c r="E54" s="328">
        <v>15000</v>
      </c>
      <c r="F54" s="344">
        <v>9000</v>
      </c>
      <c r="G54" s="344">
        <v>0</v>
      </c>
      <c r="H54" s="344">
        <v>0</v>
      </c>
      <c r="I54" s="344">
        <v>6000</v>
      </c>
      <c r="J54" s="344">
        <v>0</v>
      </c>
      <c r="K54" s="344">
        <v>0</v>
      </c>
    </row>
    <row r="55" spans="1:11" x14ac:dyDescent="0.25">
      <c r="A55" s="342">
        <v>343</v>
      </c>
      <c r="B55" s="376" t="s">
        <v>64</v>
      </c>
      <c r="C55" s="346">
        <v>1000</v>
      </c>
      <c r="D55" s="347">
        <v>0</v>
      </c>
      <c r="E55" s="328">
        <v>1000</v>
      </c>
      <c r="F55" s="344">
        <v>1000</v>
      </c>
      <c r="G55" s="344">
        <v>0</v>
      </c>
      <c r="H55" s="344">
        <v>0</v>
      </c>
      <c r="I55" s="344">
        <v>0</v>
      </c>
      <c r="J55" s="344">
        <v>0</v>
      </c>
      <c r="K55" s="344">
        <v>0</v>
      </c>
    </row>
    <row r="56" spans="1:11" ht="27.75" customHeight="1" x14ac:dyDescent="0.25">
      <c r="A56" s="348" t="s">
        <v>158</v>
      </c>
      <c r="B56" s="349"/>
      <c r="C56" s="350">
        <f>SUM(C57)</f>
        <v>19000</v>
      </c>
      <c r="D56" s="347">
        <f t="shared" ref="D56:D75" si="23">SUM(E56-C56)</f>
        <v>0</v>
      </c>
      <c r="E56" s="328">
        <f>SUM(F56:K56)</f>
        <v>19000</v>
      </c>
      <c r="F56" s="339">
        <f t="shared" ref="F56:K56" si="24">SUM(F57)</f>
        <v>7000</v>
      </c>
      <c r="G56" s="339">
        <f t="shared" si="24"/>
        <v>0</v>
      </c>
      <c r="H56" s="339">
        <f t="shared" si="24"/>
        <v>0</v>
      </c>
      <c r="I56" s="339">
        <f t="shared" si="24"/>
        <v>12000</v>
      </c>
      <c r="J56" s="339">
        <f t="shared" si="24"/>
        <v>0</v>
      </c>
      <c r="K56" s="339">
        <f t="shared" si="24"/>
        <v>0</v>
      </c>
    </row>
    <row r="57" spans="1:11" x14ac:dyDescent="0.25">
      <c r="A57" s="342">
        <v>422</v>
      </c>
      <c r="B57" s="376" t="s">
        <v>85</v>
      </c>
      <c r="C57" s="346">
        <v>19000</v>
      </c>
      <c r="D57" s="347">
        <v>0</v>
      </c>
      <c r="E57" s="328">
        <v>19000</v>
      </c>
      <c r="F57" s="344">
        <v>7000</v>
      </c>
      <c r="G57" s="344">
        <v>0</v>
      </c>
      <c r="H57" s="344">
        <v>0</v>
      </c>
      <c r="I57" s="344">
        <v>12000</v>
      </c>
      <c r="J57" s="344">
        <v>0</v>
      </c>
      <c r="K57" s="344">
        <v>0</v>
      </c>
    </row>
    <row r="58" spans="1:11" x14ac:dyDescent="0.25">
      <c r="A58" s="370" t="s">
        <v>159</v>
      </c>
      <c r="B58" s="377"/>
      <c r="C58" s="350">
        <f>SUM(C59)</f>
        <v>37000</v>
      </c>
      <c r="D58" s="353">
        <f t="shared" si="23"/>
        <v>-7000</v>
      </c>
      <c r="E58" s="354">
        <f>SUM(F58:K58)</f>
        <v>30000</v>
      </c>
      <c r="F58" s="339">
        <f t="shared" ref="F58:K58" si="25">SUM(F59)</f>
        <v>5000</v>
      </c>
      <c r="G58" s="339">
        <f t="shared" si="25"/>
        <v>2000</v>
      </c>
      <c r="H58" s="339">
        <f t="shared" si="25"/>
        <v>0</v>
      </c>
      <c r="I58" s="339">
        <f t="shared" si="25"/>
        <v>23000</v>
      </c>
      <c r="J58" s="339">
        <f t="shared" si="25"/>
        <v>0</v>
      </c>
      <c r="K58" s="339">
        <f t="shared" si="25"/>
        <v>0</v>
      </c>
    </row>
    <row r="59" spans="1:11" ht="24.75" x14ac:dyDescent="0.25">
      <c r="A59" s="342">
        <v>424</v>
      </c>
      <c r="B59" s="378" t="s">
        <v>87</v>
      </c>
      <c r="C59" s="346">
        <v>37000</v>
      </c>
      <c r="D59" s="347">
        <v>-7000</v>
      </c>
      <c r="E59" s="354">
        <v>30000</v>
      </c>
      <c r="F59" s="344">
        <v>5000</v>
      </c>
      <c r="G59" s="344">
        <v>2000</v>
      </c>
      <c r="H59" s="344">
        <v>0</v>
      </c>
      <c r="I59" s="344">
        <v>23000</v>
      </c>
      <c r="J59" s="344">
        <v>0</v>
      </c>
      <c r="K59" s="344">
        <v>0</v>
      </c>
    </row>
    <row r="60" spans="1:11" x14ac:dyDescent="0.25">
      <c r="A60" s="370" t="s">
        <v>160</v>
      </c>
      <c r="B60" s="377"/>
      <c r="C60" s="350">
        <f>SUM(C61)</f>
        <v>20000</v>
      </c>
      <c r="D60" s="347">
        <f t="shared" si="23"/>
        <v>-20000</v>
      </c>
      <c r="E60" s="328">
        <f>SUM(F60:K60)</f>
        <v>0</v>
      </c>
      <c r="F60" s="350">
        <f t="shared" ref="F60:K60" si="26">SUM(F61)</f>
        <v>0</v>
      </c>
      <c r="G60" s="350">
        <f t="shared" si="26"/>
        <v>0</v>
      </c>
      <c r="H60" s="350">
        <f t="shared" si="26"/>
        <v>0</v>
      </c>
      <c r="I60" s="350">
        <f t="shared" si="26"/>
        <v>0</v>
      </c>
      <c r="J60" s="350">
        <f t="shared" si="26"/>
        <v>0</v>
      </c>
      <c r="K60" s="339">
        <f t="shared" si="26"/>
        <v>0</v>
      </c>
    </row>
    <row r="61" spans="1:11" x14ac:dyDescent="0.25">
      <c r="A61" s="342">
        <v>426</v>
      </c>
      <c r="B61" s="378" t="s">
        <v>161</v>
      </c>
      <c r="C61" s="346">
        <v>20000</v>
      </c>
      <c r="D61" s="347">
        <v>-20000</v>
      </c>
      <c r="E61" s="354">
        <v>0</v>
      </c>
      <c r="F61" s="346">
        <v>0</v>
      </c>
      <c r="G61" s="346">
        <v>0</v>
      </c>
      <c r="H61" s="346">
        <v>0</v>
      </c>
      <c r="I61" s="346">
        <v>0</v>
      </c>
      <c r="J61" s="346">
        <v>0</v>
      </c>
      <c r="K61" s="344">
        <v>0</v>
      </c>
    </row>
    <row r="62" spans="1:11" ht="18.75" customHeight="1" x14ac:dyDescent="0.25">
      <c r="A62" s="379" t="s">
        <v>162</v>
      </c>
      <c r="B62" s="380"/>
      <c r="C62" s="365">
        <f>SUM(C63)</f>
        <v>60000</v>
      </c>
      <c r="D62" s="353">
        <f t="shared" si="23"/>
        <v>45000</v>
      </c>
      <c r="E62" s="328">
        <f>SUM(F62:K62)</f>
        <v>105000</v>
      </c>
      <c r="F62" s="336">
        <f t="shared" ref="F62:K63" si="27">SUM(F63)</f>
        <v>105000</v>
      </c>
      <c r="G62" s="336">
        <f t="shared" si="27"/>
        <v>0</v>
      </c>
      <c r="H62" s="336">
        <f t="shared" si="27"/>
        <v>0</v>
      </c>
      <c r="I62" s="336">
        <f t="shared" si="27"/>
        <v>0</v>
      </c>
      <c r="J62" s="336">
        <f t="shared" si="27"/>
        <v>0</v>
      </c>
      <c r="K62" s="336">
        <f t="shared" si="27"/>
        <v>0</v>
      </c>
    </row>
    <row r="63" spans="1:11" ht="26.25" customHeight="1" x14ac:dyDescent="0.25">
      <c r="A63" s="366" t="s">
        <v>163</v>
      </c>
      <c r="B63" s="349"/>
      <c r="C63" s="350">
        <f>SUM(C64)</f>
        <v>60000</v>
      </c>
      <c r="D63" s="353">
        <f t="shared" si="23"/>
        <v>45000</v>
      </c>
      <c r="E63" s="328">
        <f>SUM(F63:K63)</f>
        <v>105000</v>
      </c>
      <c r="F63" s="339">
        <f t="shared" si="27"/>
        <v>105000</v>
      </c>
      <c r="G63" s="339">
        <f t="shared" si="27"/>
        <v>0</v>
      </c>
      <c r="H63" s="339">
        <f t="shared" si="27"/>
        <v>0</v>
      </c>
      <c r="I63" s="339">
        <f t="shared" si="27"/>
        <v>0</v>
      </c>
      <c r="J63" s="339">
        <f t="shared" si="27"/>
        <v>0</v>
      </c>
      <c r="K63" s="339">
        <f t="shared" si="27"/>
        <v>0</v>
      </c>
    </row>
    <row r="64" spans="1:11" x14ac:dyDescent="0.25">
      <c r="A64" s="342">
        <v>382</v>
      </c>
      <c r="B64" s="376" t="s">
        <v>75</v>
      </c>
      <c r="C64" s="346">
        <v>60000</v>
      </c>
      <c r="D64" s="353">
        <v>45000</v>
      </c>
      <c r="E64" s="354">
        <v>105000</v>
      </c>
      <c r="F64" s="344">
        <v>105000</v>
      </c>
      <c r="G64" s="344">
        <v>0</v>
      </c>
      <c r="H64" s="344">
        <v>0</v>
      </c>
      <c r="I64" s="344">
        <v>0</v>
      </c>
      <c r="J64" s="344">
        <v>0</v>
      </c>
      <c r="K64" s="344">
        <v>0</v>
      </c>
    </row>
    <row r="65" spans="1:11" ht="25.5" customHeight="1" x14ac:dyDescent="0.25">
      <c r="A65" s="363" t="s">
        <v>164</v>
      </c>
      <c r="B65" s="364"/>
      <c r="C65" s="381">
        <f>SUM(C66)</f>
        <v>80000</v>
      </c>
      <c r="D65" s="347">
        <f t="shared" si="23"/>
        <v>11500</v>
      </c>
      <c r="E65" s="328">
        <f t="shared" ref="E65:E100" si="28">SUM(F65:K65)</f>
        <v>91500</v>
      </c>
      <c r="F65" s="382">
        <f t="shared" ref="F65:K66" si="29">SUM(F66)</f>
        <v>26500</v>
      </c>
      <c r="G65" s="382">
        <f t="shared" si="29"/>
        <v>0</v>
      </c>
      <c r="H65" s="382">
        <f t="shared" si="29"/>
        <v>0</v>
      </c>
      <c r="I65" s="382">
        <f t="shared" si="29"/>
        <v>65000</v>
      </c>
      <c r="J65" s="382">
        <f t="shared" si="29"/>
        <v>0</v>
      </c>
      <c r="K65" s="382">
        <f t="shared" si="29"/>
        <v>0</v>
      </c>
    </row>
    <row r="66" spans="1:11" ht="39.75" customHeight="1" x14ac:dyDescent="0.25">
      <c r="A66" s="366" t="s">
        <v>165</v>
      </c>
      <c r="B66" s="349"/>
      <c r="C66" s="383">
        <f>SUM(C67)</f>
        <v>80000</v>
      </c>
      <c r="D66" s="347">
        <f t="shared" si="23"/>
        <v>11500</v>
      </c>
      <c r="E66" s="328">
        <f t="shared" si="28"/>
        <v>91500</v>
      </c>
      <c r="F66" s="384">
        <f t="shared" si="29"/>
        <v>26500</v>
      </c>
      <c r="G66" s="384">
        <f t="shared" si="29"/>
        <v>0</v>
      </c>
      <c r="H66" s="384">
        <f t="shared" si="29"/>
        <v>0</v>
      </c>
      <c r="I66" s="384">
        <f t="shared" si="29"/>
        <v>65000</v>
      </c>
      <c r="J66" s="384">
        <f t="shared" si="29"/>
        <v>0</v>
      </c>
      <c r="K66" s="384">
        <f t="shared" si="29"/>
        <v>0</v>
      </c>
    </row>
    <row r="67" spans="1:11" x14ac:dyDescent="0.25">
      <c r="A67" s="342">
        <v>412</v>
      </c>
      <c r="B67" s="376" t="s">
        <v>141</v>
      </c>
      <c r="C67" s="368">
        <v>80000</v>
      </c>
      <c r="D67" s="347">
        <v>11500</v>
      </c>
      <c r="E67" s="328">
        <v>91500</v>
      </c>
      <c r="F67" s="385">
        <v>26500</v>
      </c>
      <c r="G67" s="385">
        <v>0</v>
      </c>
      <c r="H67" s="385">
        <v>0</v>
      </c>
      <c r="I67" s="385">
        <v>65000</v>
      </c>
      <c r="J67" s="385">
        <v>0</v>
      </c>
      <c r="K67" s="385">
        <v>0</v>
      </c>
    </row>
    <row r="68" spans="1:11" ht="26.25" customHeight="1" x14ac:dyDescent="0.25">
      <c r="A68" s="357" t="s">
        <v>166</v>
      </c>
      <c r="B68" s="358"/>
      <c r="C68" s="359">
        <f>SUM(C69)</f>
        <v>2604000</v>
      </c>
      <c r="D68" s="347">
        <f t="shared" si="23"/>
        <v>-2372000</v>
      </c>
      <c r="E68" s="328">
        <f t="shared" si="28"/>
        <v>232000</v>
      </c>
      <c r="F68" s="330">
        <f t="shared" ref="F68:K69" si="30">SUM(F69)</f>
        <v>232000</v>
      </c>
      <c r="G68" s="330">
        <f t="shared" si="30"/>
        <v>0</v>
      </c>
      <c r="H68" s="330">
        <f t="shared" si="30"/>
        <v>0</v>
      </c>
      <c r="I68" s="330">
        <f t="shared" si="30"/>
        <v>0</v>
      </c>
      <c r="J68" s="330">
        <f t="shared" si="30"/>
        <v>0</v>
      </c>
      <c r="K68" s="330">
        <f t="shared" si="30"/>
        <v>0</v>
      </c>
    </row>
    <row r="69" spans="1:11" ht="30.75" customHeight="1" x14ac:dyDescent="0.25">
      <c r="A69" s="372" t="s">
        <v>167</v>
      </c>
      <c r="B69" s="373"/>
      <c r="C69" s="362">
        <f>SUM(C70)</f>
        <v>2604000</v>
      </c>
      <c r="D69" s="347">
        <f t="shared" si="23"/>
        <v>-2372000</v>
      </c>
      <c r="E69" s="328">
        <f t="shared" si="28"/>
        <v>232000</v>
      </c>
      <c r="F69" s="333">
        <f t="shared" si="30"/>
        <v>232000</v>
      </c>
      <c r="G69" s="333">
        <f t="shared" si="30"/>
        <v>0</v>
      </c>
      <c r="H69" s="333">
        <f t="shared" si="30"/>
        <v>0</v>
      </c>
      <c r="I69" s="333">
        <f t="shared" si="30"/>
        <v>0</v>
      </c>
      <c r="J69" s="333">
        <f t="shared" si="30"/>
        <v>0</v>
      </c>
      <c r="K69" s="333">
        <f t="shared" si="30"/>
        <v>0</v>
      </c>
    </row>
    <row r="70" spans="1:11" ht="27" customHeight="1" x14ac:dyDescent="0.25">
      <c r="A70" s="363" t="s">
        <v>168</v>
      </c>
      <c r="B70" s="364"/>
      <c r="C70" s="365">
        <f>SUM(C71+C73+C75)</f>
        <v>2604000</v>
      </c>
      <c r="D70" s="347">
        <f t="shared" si="23"/>
        <v>-2372000</v>
      </c>
      <c r="E70" s="328">
        <f t="shared" si="28"/>
        <v>232000</v>
      </c>
      <c r="F70" s="336">
        <f t="shared" ref="F70:K70" si="31">SUM(F71+F73+F75)</f>
        <v>232000</v>
      </c>
      <c r="G70" s="336">
        <f t="shared" si="31"/>
        <v>0</v>
      </c>
      <c r="H70" s="336">
        <f t="shared" si="31"/>
        <v>0</v>
      </c>
      <c r="I70" s="336">
        <f t="shared" si="31"/>
        <v>0</v>
      </c>
      <c r="J70" s="336">
        <f t="shared" si="31"/>
        <v>0</v>
      </c>
      <c r="K70" s="336">
        <f t="shared" si="31"/>
        <v>0</v>
      </c>
    </row>
    <row r="71" spans="1:11" ht="15" customHeight="1" x14ac:dyDescent="0.25">
      <c r="A71" s="366" t="s">
        <v>169</v>
      </c>
      <c r="B71" s="349"/>
      <c r="C71" s="350">
        <f>SUM(C72)</f>
        <v>93000</v>
      </c>
      <c r="D71" s="347">
        <f t="shared" si="23"/>
        <v>28000</v>
      </c>
      <c r="E71" s="328">
        <f t="shared" si="28"/>
        <v>121000</v>
      </c>
      <c r="F71" s="339">
        <f t="shared" ref="F71:K71" si="32">SUM(F72)</f>
        <v>121000</v>
      </c>
      <c r="G71" s="339">
        <f t="shared" si="32"/>
        <v>0</v>
      </c>
      <c r="H71" s="339">
        <f t="shared" si="32"/>
        <v>0</v>
      </c>
      <c r="I71" s="339">
        <f t="shared" si="32"/>
        <v>0</v>
      </c>
      <c r="J71" s="339">
        <f t="shared" si="32"/>
        <v>0</v>
      </c>
      <c r="K71" s="339">
        <f t="shared" si="32"/>
        <v>0</v>
      </c>
    </row>
    <row r="72" spans="1:11" x14ac:dyDescent="0.25">
      <c r="A72" s="342">
        <v>381</v>
      </c>
      <c r="B72" s="376" t="s">
        <v>74</v>
      </c>
      <c r="C72" s="346">
        <v>93000</v>
      </c>
      <c r="D72" s="353">
        <v>28000</v>
      </c>
      <c r="E72" s="354">
        <v>121000</v>
      </c>
      <c r="F72" s="344">
        <v>121000</v>
      </c>
      <c r="G72" s="344">
        <v>0</v>
      </c>
      <c r="H72" s="344">
        <v>0</v>
      </c>
      <c r="I72" s="344">
        <v>0</v>
      </c>
      <c r="J72" s="344">
        <v>0</v>
      </c>
      <c r="K72" s="344">
        <v>0</v>
      </c>
    </row>
    <row r="73" spans="1:11" ht="15" customHeight="1" x14ac:dyDescent="0.25">
      <c r="A73" s="366" t="s">
        <v>170</v>
      </c>
      <c r="B73" s="349"/>
      <c r="C73" s="350">
        <f>SUM(C74)</f>
        <v>11000</v>
      </c>
      <c r="D73" s="347">
        <f t="shared" si="23"/>
        <v>1000</v>
      </c>
      <c r="E73" s="328">
        <f t="shared" si="28"/>
        <v>12000</v>
      </c>
      <c r="F73" s="339">
        <f t="shared" ref="F73:K73" si="33">SUM(F74)</f>
        <v>12000</v>
      </c>
      <c r="G73" s="339">
        <f t="shared" si="33"/>
        <v>0</v>
      </c>
      <c r="H73" s="339">
        <f t="shared" si="33"/>
        <v>0</v>
      </c>
      <c r="I73" s="339">
        <f t="shared" si="33"/>
        <v>0</v>
      </c>
      <c r="J73" s="339">
        <f t="shared" si="33"/>
        <v>0</v>
      </c>
      <c r="K73" s="339">
        <f t="shared" si="33"/>
        <v>0</v>
      </c>
    </row>
    <row r="74" spans="1:11" x14ac:dyDescent="0.25">
      <c r="A74" s="342">
        <v>329</v>
      </c>
      <c r="B74" s="386" t="s">
        <v>61</v>
      </c>
      <c r="C74" s="346">
        <v>11000</v>
      </c>
      <c r="D74" s="347">
        <v>1000</v>
      </c>
      <c r="E74" s="328">
        <v>12000</v>
      </c>
      <c r="F74" s="344">
        <v>12000</v>
      </c>
      <c r="G74" s="344">
        <v>0</v>
      </c>
      <c r="H74" s="344">
        <v>0</v>
      </c>
      <c r="I74" s="344">
        <v>0</v>
      </c>
      <c r="J74" s="344">
        <v>0</v>
      </c>
      <c r="K74" s="344">
        <v>0</v>
      </c>
    </row>
    <row r="75" spans="1:11" x14ac:dyDescent="0.25">
      <c r="A75" s="370" t="s">
        <v>171</v>
      </c>
      <c r="B75" s="377"/>
      <c r="C75" s="350">
        <f>SUM(C76)</f>
        <v>2500000</v>
      </c>
      <c r="D75" s="347">
        <f t="shared" si="23"/>
        <v>-2401000</v>
      </c>
      <c r="E75" s="328">
        <f t="shared" si="28"/>
        <v>99000</v>
      </c>
      <c r="F75" s="339">
        <f t="shared" ref="F75:K75" si="34">SUM(F76)</f>
        <v>99000</v>
      </c>
      <c r="G75" s="339">
        <f t="shared" si="34"/>
        <v>0</v>
      </c>
      <c r="H75" s="339">
        <f t="shared" si="34"/>
        <v>0</v>
      </c>
      <c r="I75" s="339">
        <f t="shared" si="34"/>
        <v>0</v>
      </c>
      <c r="J75" s="339">
        <f t="shared" si="34"/>
        <v>0</v>
      </c>
      <c r="K75" s="339">
        <f t="shared" si="34"/>
        <v>0</v>
      </c>
    </row>
    <row r="76" spans="1:11" x14ac:dyDescent="0.25">
      <c r="A76" s="342">
        <v>421</v>
      </c>
      <c r="B76" s="386" t="s">
        <v>172</v>
      </c>
      <c r="C76" s="346">
        <v>2500000</v>
      </c>
      <c r="D76" s="347">
        <v>-2401000</v>
      </c>
      <c r="E76" s="328">
        <v>99000</v>
      </c>
      <c r="F76" s="344">
        <v>99000</v>
      </c>
      <c r="G76" s="344">
        <v>0</v>
      </c>
      <c r="H76" s="344">
        <v>0</v>
      </c>
      <c r="I76" s="344">
        <v>0</v>
      </c>
      <c r="J76" s="344">
        <v>0</v>
      </c>
      <c r="K76" s="344">
        <v>0</v>
      </c>
    </row>
    <row r="77" spans="1:11" ht="29.25" customHeight="1" x14ac:dyDescent="0.25">
      <c r="A77" s="357" t="s">
        <v>173</v>
      </c>
      <c r="B77" s="358"/>
      <c r="C77" s="359">
        <f>SUM(C78)</f>
        <v>73000</v>
      </c>
      <c r="D77" s="347">
        <f t="shared" ref="D77:D87" si="35">SUM(E77-C77)</f>
        <v>29000</v>
      </c>
      <c r="E77" s="328">
        <f t="shared" si="28"/>
        <v>102000</v>
      </c>
      <c r="F77" s="330">
        <f t="shared" ref="F77:K80" si="36">SUM(F78)</f>
        <v>102000</v>
      </c>
      <c r="G77" s="330">
        <f t="shared" si="36"/>
        <v>0</v>
      </c>
      <c r="H77" s="330">
        <f t="shared" si="36"/>
        <v>0</v>
      </c>
      <c r="I77" s="330">
        <f t="shared" si="36"/>
        <v>0</v>
      </c>
      <c r="J77" s="330">
        <f t="shared" si="36"/>
        <v>0</v>
      </c>
      <c r="K77" s="330">
        <f t="shared" si="36"/>
        <v>0</v>
      </c>
    </row>
    <row r="78" spans="1:11" x14ac:dyDescent="0.25">
      <c r="A78" s="360" t="s">
        <v>174</v>
      </c>
      <c r="B78" s="387"/>
      <c r="C78" s="362">
        <f>SUM(C79)</f>
        <v>73000</v>
      </c>
      <c r="D78" s="347">
        <f t="shared" si="35"/>
        <v>29000</v>
      </c>
      <c r="E78" s="328">
        <f t="shared" si="28"/>
        <v>102000</v>
      </c>
      <c r="F78" s="333">
        <f t="shared" si="36"/>
        <v>102000</v>
      </c>
      <c r="G78" s="333">
        <f t="shared" si="36"/>
        <v>0</v>
      </c>
      <c r="H78" s="333">
        <f t="shared" si="36"/>
        <v>0</v>
      </c>
      <c r="I78" s="333">
        <f t="shared" si="36"/>
        <v>0</v>
      </c>
      <c r="J78" s="333">
        <f t="shared" si="36"/>
        <v>0</v>
      </c>
      <c r="K78" s="333">
        <f t="shared" si="36"/>
        <v>0</v>
      </c>
    </row>
    <row r="79" spans="1:11" ht="27.75" customHeight="1" x14ac:dyDescent="0.25">
      <c r="A79" s="363" t="s">
        <v>175</v>
      </c>
      <c r="B79" s="364"/>
      <c r="C79" s="365">
        <f>SUM(C80+C82)</f>
        <v>73000</v>
      </c>
      <c r="D79" s="347">
        <f t="shared" si="35"/>
        <v>29000</v>
      </c>
      <c r="E79" s="328">
        <f t="shared" si="28"/>
        <v>102000</v>
      </c>
      <c r="F79" s="336">
        <f>SUM(F80+F82)</f>
        <v>102000</v>
      </c>
      <c r="G79" s="336">
        <f t="shared" si="36"/>
        <v>0</v>
      </c>
      <c r="H79" s="336">
        <f t="shared" si="36"/>
        <v>0</v>
      </c>
      <c r="I79" s="336">
        <f t="shared" si="36"/>
        <v>0</v>
      </c>
      <c r="J79" s="336">
        <f t="shared" si="36"/>
        <v>0</v>
      </c>
      <c r="K79" s="336">
        <f t="shared" si="36"/>
        <v>0</v>
      </c>
    </row>
    <row r="80" spans="1:11" x14ac:dyDescent="0.25">
      <c r="A80" s="370" t="s">
        <v>176</v>
      </c>
      <c r="B80" s="370"/>
      <c r="C80" s="350">
        <f>SUM(C81)</f>
        <v>33000</v>
      </c>
      <c r="D80" s="347">
        <f t="shared" si="35"/>
        <v>29000</v>
      </c>
      <c r="E80" s="328">
        <f t="shared" si="28"/>
        <v>62000</v>
      </c>
      <c r="F80" s="339">
        <f t="shared" si="36"/>
        <v>62000</v>
      </c>
      <c r="G80" s="339">
        <f t="shared" si="36"/>
        <v>0</v>
      </c>
      <c r="H80" s="339">
        <f t="shared" si="36"/>
        <v>0</v>
      </c>
      <c r="I80" s="339">
        <f t="shared" si="36"/>
        <v>0</v>
      </c>
      <c r="J80" s="339">
        <f t="shared" si="36"/>
        <v>0</v>
      </c>
      <c r="K80" s="339">
        <f t="shared" si="36"/>
        <v>0</v>
      </c>
    </row>
    <row r="81" spans="1:14" x14ac:dyDescent="0.25">
      <c r="A81" s="342">
        <v>323</v>
      </c>
      <c r="B81" s="386" t="s">
        <v>59</v>
      </c>
      <c r="C81" s="346">
        <v>33000</v>
      </c>
      <c r="D81" s="347">
        <v>29000</v>
      </c>
      <c r="E81" s="328">
        <v>62000</v>
      </c>
      <c r="F81" s="344">
        <v>62000</v>
      </c>
      <c r="G81" s="344">
        <v>0</v>
      </c>
      <c r="H81" s="344">
        <v>0</v>
      </c>
      <c r="I81" s="344">
        <v>0</v>
      </c>
      <c r="J81" s="344">
        <v>0</v>
      </c>
      <c r="K81" s="344">
        <v>0</v>
      </c>
    </row>
    <row r="82" spans="1:14" x14ac:dyDescent="0.25">
      <c r="A82" s="370" t="s">
        <v>177</v>
      </c>
      <c r="B82" s="370"/>
      <c r="C82" s="350">
        <f>SUM(C83)</f>
        <v>40000</v>
      </c>
      <c r="D82" s="353">
        <f t="shared" si="35"/>
        <v>0</v>
      </c>
      <c r="E82" s="354">
        <f t="shared" si="28"/>
        <v>40000</v>
      </c>
      <c r="F82" s="339">
        <f t="shared" ref="F82:K82" si="37">SUM(F83)</f>
        <v>40000</v>
      </c>
      <c r="G82" s="339">
        <f t="shared" si="37"/>
        <v>0</v>
      </c>
      <c r="H82" s="339">
        <f t="shared" si="37"/>
        <v>0</v>
      </c>
      <c r="I82" s="339">
        <f t="shared" si="37"/>
        <v>0</v>
      </c>
      <c r="J82" s="339">
        <f t="shared" si="37"/>
        <v>0</v>
      </c>
      <c r="K82" s="339">
        <f t="shared" si="37"/>
        <v>0</v>
      </c>
    </row>
    <row r="83" spans="1:14" x14ac:dyDescent="0.25">
      <c r="A83" s="342">
        <v>382</v>
      </c>
      <c r="B83" s="386" t="s">
        <v>75</v>
      </c>
      <c r="C83" s="346">
        <v>40000</v>
      </c>
      <c r="D83" s="353">
        <v>0</v>
      </c>
      <c r="E83" s="354">
        <v>40000</v>
      </c>
      <c r="F83" s="344">
        <v>40000</v>
      </c>
      <c r="G83" s="344">
        <v>0</v>
      </c>
      <c r="H83" s="344">
        <v>0</v>
      </c>
      <c r="I83" s="344">
        <v>0</v>
      </c>
      <c r="J83" s="344">
        <v>0</v>
      </c>
      <c r="K83" s="344">
        <v>0</v>
      </c>
    </row>
    <row r="84" spans="1:14" ht="31.5" customHeight="1" x14ac:dyDescent="0.25">
      <c r="A84" s="357" t="s">
        <v>178</v>
      </c>
      <c r="B84" s="358"/>
      <c r="C84" s="359">
        <f>SUM(C85)</f>
        <v>120420</v>
      </c>
      <c r="D84" s="347">
        <f t="shared" si="35"/>
        <v>14600</v>
      </c>
      <c r="E84" s="328">
        <f t="shared" si="28"/>
        <v>135020</v>
      </c>
      <c r="F84" s="330">
        <f t="shared" ref="F84:K84" si="38">SUM(F85)</f>
        <v>135020</v>
      </c>
      <c r="G84" s="330">
        <f t="shared" si="38"/>
        <v>0</v>
      </c>
      <c r="H84" s="330">
        <f t="shared" si="38"/>
        <v>0</v>
      </c>
      <c r="I84" s="330">
        <f t="shared" si="38"/>
        <v>0</v>
      </c>
      <c r="J84" s="330">
        <f t="shared" si="38"/>
        <v>0</v>
      </c>
      <c r="K84" s="330">
        <f t="shared" si="38"/>
        <v>0</v>
      </c>
    </row>
    <row r="85" spans="1:14" ht="15" customHeight="1" x14ac:dyDescent="0.25">
      <c r="A85" s="372" t="s">
        <v>179</v>
      </c>
      <c r="B85" s="373"/>
      <c r="C85" s="362">
        <f>SUM(C86+C91+C94+C99)</f>
        <v>120420</v>
      </c>
      <c r="D85" s="347">
        <f t="shared" si="35"/>
        <v>14600</v>
      </c>
      <c r="E85" s="328">
        <f t="shared" si="28"/>
        <v>135020</v>
      </c>
      <c r="F85" s="333">
        <f t="shared" ref="F85:K85" si="39">SUM(F86+F91+F94+F99)</f>
        <v>135020</v>
      </c>
      <c r="G85" s="333">
        <f t="shared" si="39"/>
        <v>0</v>
      </c>
      <c r="H85" s="333">
        <f t="shared" si="39"/>
        <v>0</v>
      </c>
      <c r="I85" s="333">
        <f t="shared" si="39"/>
        <v>0</v>
      </c>
      <c r="J85" s="333">
        <f t="shared" si="39"/>
        <v>0</v>
      </c>
      <c r="K85" s="333">
        <f t="shared" si="39"/>
        <v>0</v>
      </c>
    </row>
    <row r="86" spans="1:14" ht="26.25" customHeight="1" x14ac:dyDescent="0.25">
      <c r="A86" s="363" t="s">
        <v>180</v>
      </c>
      <c r="B86" s="364"/>
      <c r="C86" s="365">
        <f>SUM(C87+C89)</f>
        <v>37100</v>
      </c>
      <c r="D86" s="347">
        <f t="shared" si="35"/>
        <v>-1000</v>
      </c>
      <c r="E86" s="328">
        <f t="shared" si="28"/>
        <v>36100</v>
      </c>
      <c r="F86" s="365">
        <f t="shared" ref="F86:K86" si="40">SUM(F87+F89)</f>
        <v>36100</v>
      </c>
      <c r="G86" s="365">
        <f t="shared" si="40"/>
        <v>0</v>
      </c>
      <c r="H86" s="365">
        <f t="shared" si="40"/>
        <v>0</v>
      </c>
      <c r="I86" s="365">
        <f t="shared" si="40"/>
        <v>0</v>
      </c>
      <c r="J86" s="365">
        <f t="shared" si="40"/>
        <v>0</v>
      </c>
      <c r="K86" s="365">
        <f t="shared" si="40"/>
        <v>0</v>
      </c>
    </row>
    <row r="87" spans="1:14" x14ac:dyDescent="0.25">
      <c r="A87" s="370" t="s">
        <v>181</v>
      </c>
      <c r="B87" s="370"/>
      <c r="C87" s="350">
        <f>SUM(C88)</f>
        <v>33600</v>
      </c>
      <c r="D87" s="347">
        <f t="shared" si="35"/>
        <v>1400</v>
      </c>
      <c r="E87" s="328">
        <f t="shared" si="28"/>
        <v>35000</v>
      </c>
      <c r="F87" s="339">
        <f t="shared" ref="F87:K87" si="41">SUM(F88)</f>
        <v>35000</v>
      </c>
      <c r="G87" s="339">
        <f t="shared" si="41"/>
        <v>0</v>
      </c>
      <c r="H87" s="339">
        <f t="shared" si="41"/>
        <v>0</v>
      </c>
      <c r="I87" s="339">
        <f t="shared" si="41"/>
        <v>0</v>
      </c>
      <c r="J87" s="339">
        <f t="shared" si="41"/>
        <v>0</v>
      </c>
      <c r="K87" s="339">
        <f t="shared" si="41"/>
        <v>0</v>
      </c>
    </row>
    <row r="88" spans="1:14" x14ac:dyDescent="0.25">
      <c r="A88" s="342">
        <v>372</v>
      </c>
      <c r="B88" s="386" t="s">
        <v>182</v>
      </c>
      <c r="C88" s="346">
        <v>33600</v>
      </c>
      <c r="D88" s="347">
        <v>1400</v>
      </c>
      <c r="E88" s="328">
        <v>35000</v>
      </c>
      <c r="F88" s="344">
        <v>35000</v>
      </c>
      <c r="G88" s="344">
        <v>0</v>
      </c>
      <c r="H88" s="344">
        <v>0</v>
      </c>
      <c r="I88" s="344">
        <v>0</v>
      </c>
      <c r="J88" s="344">
        <v>0</v>
      </c>
      <c r="K88" s="344">
        <v>0</v>
      </c>
      <c r="N88" s="467"/>
    </row>
    <row r="89" spans="1:14" ht="38.25" customHeight="1" x14ac:dyDescent="0.25">
      <c r="A89" s="366" t="s">
        <v>183</v>
      </c>
      <c r="B89" s="349"/>
      <c r="C89" s="388">
        <f>SUM(C90)</f>
        <v>3500</v>
      </c>
      <c r="D89" s="347">
        <f>SUM(E89-C89)</f>
        <v>-2400</v>
      </c>
      <c r="E89" s="354">
        <f t="shared" si="28"/>
        <v>1100</v>
      </c>
      <c r="F89" s="388">
        <f t="shared" ref="F89:K89" si="42">SUM(F90)</f>
        <v>1100</v>
      </c>
      <c r="G89" s="388">
        <f t="shared" si="42"/>
        <v>0</v>
      </c>
      <c r="H89" s="388">
        <f t="shared" si="42"/>
        <v>0</v>
      </c>
      <c r="I89" s="388">
        <f t="shared" si="42"/>
        <v>0</v>
      </c>
      <c r="J89" s="388">
        <f t="shared" si="42"/>
        <v>0</v>
      </c>
      <c r="K89" s="388">
        <f t="shared" si="42"/>
        <v>0</v>
      </c>
    </row>
    <row r="90" spans="1:14" x14ac:dyDescent="0.25">
      <c r="A90" s="342">
        <v>322</v>
      </c>
      <c r="B90" s="389" t="s">
        <v>184</v>
      </c>
      <c r="C90" s="346">
        <v>3500</v>
      </c>
      <c r="D90" s="347">
        <v>-2400</v>
      </c>
      <c r="E90" s="354">
        <v>1100</v>
      </c>
      <c r="F90" s="346">
        <v>1100</v>
      </c>
      <c r="G90" s="346">
        <v>0</v>
      </c>
      <c r="H90" s="346">
        <v>0</v>
      </c>
      <c r="I90" s="346">
        <v>0</v>
      </c>
      <c r="J90" s="346">
        <v>0</v>
      </c>
      <c r="K90" s="346">
        <v>0</v>
      </c>
      <c r="N90" s="467"/>
    </row>
    <row r="91" spans="1:14" ht="27.75" customHeight="1" x14ac:dyDescent="0.25">
      <c r="A91" s="363" t="s">
        <v>185</v>
      </c>
      <c r="B91" s="364"/>
      <c r="C91" s="365">
        <f>SUM(C92)</f>
        <v>14400</v>
      </c>
      <c r="D91" s="347">
        <f>SUM(E91-C91)</f>
        <v>6400</v>
      </c>
      <c r="E91" s="328">
        <f t="shared" si="28"/>
        <v>20800</v>
      </c>
      <c r="F91" s="336">
        <f t="shared" ref="F91:K92" si="43">SUM(F92)</f>
        <v>20800</v>
      </c>
      <c r="G91" s="336">
        <f t="shared" si="43"/>
        <v>0</v>
      </c>
      <c r="H91" s="336">
        <f t="shared" si="43"/>
        <v>0</v>
      </c>
      <c r="I91" s="336">
        <f t="shared" si="43"/>
        <v>0</v>
      </c>
      <c r="J91" s="336">
        <f t="shared" si="43"/>
        <v>0</v>
      </c>
      <c r="K91" s="336">
        <f t="shared" si="43"/>
        <v>0</v>
      </c>
    </row>
    <row r="92" spans="1:14" x14ac:dyDescent="0.25">
      <c r="A92" s="370" t="s">
        <v>186</v>
      </c>
      <c r="B92" s="390"/>
      <c r="C92" s="350">
        <f>SUM(C93)</f>
        <v>14400</v>
      </c>
      <c r="D92" s="347">
        <f>SUM(E92-C92)</f>
        <v>6400</v>
      </c>
      <c r="E92" s="328">
        <f t="shared" si="28"/>
        <v>20800</v>
      </c>
      <c r="F92" s="339">
        <f t="shared" si="43"/>
        <v>20800</v>
      </c>
      <c r="G92" s="339">
        <f t="shared" si="43"/>
        <v>0</v>
      </c>
      <c r="H92" s="339">
        <f t="shared" si="43"/>
        <v>0</v>
      </c>
      <c r="I92" s="339">
        <f t="shared" si="43"/>
        <v>0</v>
      </c>
      <c r="J92" s="339">
        <f t="shared" si="43"/>
        <v>0</v>
      </c>
      <c r="K92" s="339">
        <f t="shared" si="43"/>
        <v>0</v>
      </c>
    </row>
    <row r="93" spans="1:14" x14ac:dyDescent="0.25">
      <c r="A93" s="342">
        <v>372</v>
      </c>
      <c r="B93" s="389" t="s">
        <v>187</v>
      </c>
      <c r="C93" s="346">
        <v>14400</v>
      </c>
      <c r="D93" s="347">
        <v>6400</v>
      </c>
      <c r="E93" s="328">
        <v>20800</v>
      </c>
      <c r="F93" s="344">
        <v>20800</v>
      </c>
      <c r="G93" s="344">
        <v>0</v>
      </c>
      <c r="H93" s="344">
        <v>0</v>
      </c>
      <c r="I93" s="344">
        <v>0</v>
      </c>
      <c r="J93" s="344">
        <v>0</v>
      </c>
      <c r="K93" s="344">
        <v>0</v>
      </c>
    </row>
    <row r="94" spans="1:14" ht="26.25" customHeight="1" x14ac:dyDescent="0.25">
      <c r="A94" s="363" t="s">
        <v>188</v>
      </c>
      <c r="B94" s="364"/>
      <c r="C94" s="365">
        <f>SUM(C95+C97)</f>
        <v>24000</v>
      </c>
      <c r="D94" s="347">
        <f>SUM(E94-C94)</f>
        <v>8700</v>
      </c>
      <c r="E94" s="328">
        <f t="shared" si="28"/>
        <v>32700</v>
      </c>
      <c r="F94" s="336">
        <f t="shared" ref="F94:K94" si="44">SUM(F95+F97)</f>
        <v>32700</v>
      </c>
      <c r="G94" s="336">
        <f t="shared" si="44"/>
        <v>0</v>
      </c>
      <c r="H94" s="336">
        <f t="shared" si="44"/>
        <v>0</v>
      </c>
      <c r="I94" s="336">
        <f t="shared" si="44"/>
        <v>0</v>
      </c>
      <c r="J94" s="336">
        <f t="shared" si="44"/>
        <v>0</v>
      </c>
      <c r="K94" s="336">
        <f t="shared" si="44"/>
        <v>0</v>
      </c>
    </row>
    <row r="95" spans="1:14" ht="27" customHeight="1" x14ac:dyDescent="0.25">
      <c r="A95" s="366" t="s">
        <v>189</v>
      </c>
      <c r="B95" s="349"/>
      <c r="C95" s="350">
        <f>SUM(C96)</f>
        <v>16000</v>
      </c>
      <c r="D95" s="347">
        <f>SUM(E95-C95)</f>
        <v>8700</v>
      </c>
      <c r="E95" s="328">
        <f t="shared" si="28"/>
        <v>24700</v>
      </c>
      <c r="F95" s="339">
        <f t="shared" ref="F95:K95" si="45">SUM(F96)</f>
        <v>24700</v>
      </c>
      <c r="G95" s="339">
        <f t="shared" si="45"/>
        <v>0</v>
      </c>
      <c r="H95" s="339">
        <f t="shared" si="45"/>
        <v>0</v>
      </c>
      <c r="I95" s="339">
        <f t="shared" si="45"/>
        <v>0</v>
      </c>
      <c r="J95" s="339">
        <f t="shared" si="45"/>
        <v>0</v>
      </c>
      <c r="K95" s="339">
        <f t="shared" si="45"/>
        <v>0</v>
      </c>
    </row>
    <row r="96" spans="1:14" x14ac:dyDescent="0.25">
      <c r="A96" s="342">
        <v>381</v>
      </c>
      <c r="B96" s="369" t="s">
        <v>74</v>
      </c>
      <c r="C96" s="346">
        <v>16000</v>
      </c>
      <c r="D96" s="347">
        <v>8700</v>
      </c>
      <c r="E96" s="328">
        <v>24700</v>
      </c>
      <c r="F96" s="344">
        <v>24700</v>
      </c>
      <c r="G96" s="344">
        <v>0</v>
      </c>
      <c r="H96" s="344">
        <v>0</v>
      </c>
      <c r="I96" s="344">
        <v>0</v>
      </c>
      <c r="J96" s="344">
        <v>0</v>
      </c>
      <c r="K96" s="344">
        <v>0</v>
      </c>
    </row>
    <row r="97" spans="1:11" ht="15" customHeight="1" x14ac:dyDescent="0.25">
      <c r="A97" s="366" t="s">
        <v>190</v>
      </c>
      <c r="B97" s="349"/>
      <c r="C97" s="350">
        <f>SUM(C98)</f>
        <v>8000</v>
      </c>
      <c r="D97" s="347">
        <f>SUM(E97-C97)</f>
        <v>0</v>
      </c>
      <c r="E97" s="328">
        <f t="shared" si="28"/>
        <v>8000</v>
      </c>
      <c r="F97" s="339">
        <f t="shared" ref="F97:K97" si="46">SUM(F98)</f>
        <v>8000</v>
      </c>
      <c r="G97" s="339">
        <f t="shared" si="46"/>
        <v>0</v>
      </c>
      <c r="H97" s="339">
        <f t="shared" si="46"/>
        <v>0</v>
      </c>
      <c r="I97" s="339">
        <f t="shared" si="46"/>
        <v>0</v>
      </c>
      <c r="J97" s="339">
        <f t="shared" si="46"/>
        <v>0</v>
      </c>
      <c r="K97" s="339">
        <f t="shared" si="46"/>
        <v>0</v>
      </c>
    </row>
    <row r="98" spans="1:11" x14ac:dyDescent="0.25">
      <c r="A98" s="342">
        <v>381</v>
      </c>
      <c r="B98" s="389" t="s">
        <v>74</v>
      </c>
      <c r="C98" s="346">
        <v>8000</v>
      </c>
      <c r="D98" s="347">
        <v>0</v>
      </c>
      <c r="E98" s="328">
        <v>8000</v>
      </c>
      <c r="F98" s="344">
        <v>8000</v>
      </c>
      <c r="G98" s="344">
        <v>0</v>
      </c>
      <c r="H98" s="344">
        <v>0</v>
      </c>
      <c r="I98" s="344">
        <v>0</v>
      </c>
      <c r="J98" s="344">
        <v>0</v>
      </c>
      <c r="K98" s="344">
        <v>0</v>
      </c>
    </row>
    <row r="99" spans="1:11" ht="21.75" customHeight="1" x14ac:dyDescent="0.25">
      <c r="A99" s="363" t="s">
        <v>191</v>
      </c>
      <c r="B99" s="364"/>
      <c r="C99" s="365">
        <f>SUM(C100)</f>
        <v>44920</v>
      </c>
      <c r="D99" s="347">
        <f t="shared" ref="D99:D110" si="47">SUM(E99-C99)</f>
        <v>500</v>
      </c>
      <c r="E99" s="328">
        <f t="shared" si="28"/>
        <v>45420</v>
      </c>
      <c r="F99" s="336">
        <f t="shared" ref="F99:K99" si="48">SUM(F100)</f>
        <v>45420</v>
      </c>
      <c r="G99" s="336">
        <f t="shared" si="48"/>
        <v>0</v>
      </c>
      <c r="H99" s="336">
        <f t="shared" si="48"/>
        <v>0</v>
      </c>
      <c r="I99" s="336">
        <f t="shared" si="48"/>
        <v>0</v>
      </c>
      <c r="J99" s="336">
        <f t="shared" si="48"/>
        <v>0</v>
      </c>
      <c r="K99" s="336">
        <f t="shared" si="48"/>
        <v>0</v>
      </c>
    </row>
    <row r="100" spans="1:11" ht="15" customHeight="1" x14ac:dyDescent="0.25">
      <c r="A100" s="366" t="s">
        <v>192</v>
      </c>
      <c r="B100" s="349"/>
      <c r="C100" s="350">
        <f>SUM(C101+C102)</f>
        <v>44920</v>
      </c>
      <c r="D100" s="347">
        <f t="shared" si="47"/>
        <v>500</v>
      </c>
      <c r="E100" s="328">
        <f t="shared" si="28"/>
        <v>45420</v>
      </c>
      <c r="F100" s="339">
        <f t="shared" ref="F100:K100" si="49">F101+F102</f>
        <v>45420</v>
      </c>
      <c r="G100" s="339">
        <f t="shared" si="49"/>
        <v>0</v>
      </c>
      <c r="H100" s="339">
        <f t="shared" si="49"/>
        <v>0</v>
      </c>
      <c r="I100" s="339">
        <f t="shared" si="49"/>
        <v>0</v>
      </c>
      <c r="J100" s="339">
        <f t="shared" si="49"/>
        <v>0</v>
      </c>
      <c r="K100" s="339">
        <f t="shared" si="49"/>
        <v>0</v>
      </c>
    </row>
    <row r="101" spans="1:11" x14ac:dyDescent="0.25">
      <c r="A101" s="351">
        <v>381</v>
      </c>
      <c r="B101" s="375" t="s">
        <v>74</v>
      </c>
      <c r="C101" s="352">
        <v>10000</v>
      </c>
      <c r="D101" s="347">
        <v>1500</v>
      </c>
      <c r="E101" s="328">
        <v>11500</v>
      </c>
      <c r="F101" s="355">
        <v>11500</v>
      </c>
      <c r="G101" s="355">
        <v>0</v>
      </c>
      <c r="H101" s="355">
        <v>0</v>
      </c>
      <c r="I101" s="355">
        <v>0</v>
      </c>
      <c r="J101" s="355">
        <v>0</v>
      </c>
      <c r="K101" s="355">
        <v>0</v>
      </c>
    </row>
    <row r="102" spans="1:11" x14ac:dyDescent="0.25">
      <c r="A102" s="351">
        <v>3812</v>
      </c>
      <c r="B102" s="375" t="s">
        <v>193</v>
      </c>
      <c r="C102" s="352">
        <v>34920</v>
      </c>
      <c r="D102" s="347">
        <v>-1000</v>
      </c>
      <c r="E102" s="328">
        <v>33920</v>
      </c>
      <c r="F102" s="355">
        <v>33920</v>
      </c>
      <c r="G102" s="355">
        <v>0</v>
      </c>
      <c r="H102" s="355">
        <v>0</v>
      </c>
      <c r="I102" s="355">
        <v>0</v>
      </c>
      <c r="J102" s="355">
        <v>0</v>
      </c>
      <c r="K102" s="355">
        <v>0</v>
      </c>
    </row>
    <row r="103" spans="1:11" ht="15" customHeight="1" x14ac:dyDescent="0.25">
      <c r="A103" s="357" t="s">
        <v>194</v>
      </c>
      <c r="B103" s="358"/>
      <c r="C103" s="359">
        <f>SUM(C104)</f>
        <v>40900</v>
      </c>
      <c r="D103" s="347">
        <f t="shared" si="47"/>
        <v>4320</v>
      </c>
      <c r="E103" s="328">
        <f t="shared" ref="E103:E138" si="50">SUM(F103:K103)</f>
        <v>45220</v>
      </c>
      <c r="F103" s="330">
        <f t="shared" ref="F103:K105" si="51">SUM(F104)</f>
        <v>45220</v>
      </c>
      <c r="G103" s="330">
        <f t="shared" si="51"/>
        <v>0</v>
      </c>
      <c r="H103" s="330">
        <f t="shared" si="51"/>
        <v>0</v>
      </c>
      <c r="I103" s="330">
        <f t="shared" si="51"/>
        <v>0</v>
      </c>
      <c r="J103" s="330">
        <f t="shared" si="51"/>
        <v>0</v>
      </c>
      <c r="K103" s="330">
        <f t="shared" si="51"/>
        <v>0</v>
      </c>
    </row>
    <row r="104" spans="1:11" ht="15" customHeight="1" x14ac:dyDescent="0.25">
      <c r="A104" s="372" t="s">
        <v>137</v>
      </c>
      <c r="B104" s="373"/>
      <c r="C104" s="362">
        <f>SUM(C105)</f>
        <v>40900</v>
      </c>
      <c r="D104" s="347">
        <f t="shared" si="47"/>
        <v>4320</v>
      </c>
      <c r="E104" s="328">
        <f t="shared" si="50"/>
        <v>45220</v>
      </c>
      <c r="F104" s="333">
        <f t="shared" si="51"/>
        <v>45220</v>
      </c>
      <c r="G104" s="333">
        <f t="shared" si="51"/>
        <v>0</v>
      </c>
      <c r="H104" s="333">
        <f t="shared" si="51"/>
        <v>0</v>
      </c>
      <c r="I104" s="333">
        <f t="shared" si="51"/>
        <v>0</v>
      </c>
      <c r="J104" s="333">
        <f t="shared" si="51"/>
        <v>0</v>
      </c>
      <c r="K104" s="333">
        <f t="shared" si="51"/>
        <v>0</v>
      </c>
    </row>
    <row r="105" spans="1:11" x14ac:dyDescent="0.25">
      <c r="A105" s="391" t="s">
        <v>195</v>
      </c>
      <c r="B105" s="392"/>
      <c r="C105" s="365">
        <f>SUM(C106)</f>
        <v>40900</v>
      </c>
      <c r="D105" s="347">
        <f t="shared" si="47"/>
        <v>4320</v>
      </c>
      <c r="E105" s="328">
        <f t="shared" si="50"/>
        <v>45220</v>
      </c>
      <c r="F105" s="336">
        <f t="shared" si="51"/>
        <v>45220</v>
      </c>
      <c r="G105" s="336">
        <f t="shared" si="51"/>
        <v>0</v>
      </c>
      <c r="H105" s="336">
        <f t="shared" si="51"/>
        <v>0</v>
      </c>
      <c r="I105" s="336">
        <f t="shared" si="51"/>
        <v>0</v>
      </c>
      <c r="J105" s="336">
        <f t="shared" si="51"/>
        <v>0</v>
      </c>
      <c r="K105" s="336">
        <f t="shared" si="51"/>
        <v>0</v>
      </c>
    </row>
    <row r="106" spans="1:11" x14ac:dyDescent="0.25">
      <c r="A106" s="370" t="s">
        <v>196</v>
      </c>
      <c r="B106" s="371"/>
      <c r="C106" s="350">
        <f>SUM(C107+C108+C109)</f>
        <v>40900</v>
      </c>
      <c r="D106" s="347">
        <f t="shared" si="47"/>
        <v>4320</v>
      </c>
      <c r="E106" s="328">
        <f t="shared" si="50"/>
        <v>45220</v>
      </c>
      <c r="F106" s="339">
        <f t="shared" ref="F106:K106" si="52">SUM(F107+F108+F109)</f>
        <v>45220</v>
      </c>
      <c r="G106" s="339">
        <f t="shared" si="52"/>
        <v>0</v>
      </c>
      <c r="H106" s="339">
        <f t="shared" si="52"/>
        <v>0</v>
      </c>
      <c r="I106" s="339">
        <f t="shared" si="52"/>
        <v>0</v>
      </c>
      <c r="J106" s="339">
        <f t="shared" si="52"/>
        <v>0</v>
      </c>
      <c r="K106" s="339">
        <f t="shared" si="52"/>
        <v>0</v>
      </c>
    </row>
    <row r="107" spans="1:11" x14ac:dyDescent="0.25">
      <c r="A107" s="342">
        <v>343</v>
      </c>
      <c r="B107" s="345" t="s">
        <v>64</v>
      </c>
      <c r="C107" s="346">
        <v>7100</v>
      </c>
      <c r="D107" s="347">
        <v>-80</v>
      </c>
      <c r="E107" s="328">
        <v>7020</v>
      </c>
      <c r="F107" s="344">
        <v>7020</v>
      </c>
      <c r="G107" s="344">
        <v>0</v>
      </c>
      <c r="H107" s="344">
        <v>0</v>
      </c>
      <c r="I107" s="344">
        <v>0</v>
      </c>
      <c r="J107" s="344">
        <v>0</v>
      </c>
      <c r="K107" s="344">
        <v>0</v>
      </c>
    </row>
    <row r="108" spans="1:11" x14ac:dyDescent="0.25">
      <c r="A108" s="393">
        <v>323</v>
      </c>
      <c r="B108" s="345" t="s">
        <v>59</v>
      </c>
      <c r="C108" s="368">
        <v>32000</v>
      </c>
      <c r="D108" s="347">
        <v>3200</v>
      </c>
      <c r="E108" s="328">
        <v>35200</v>
      </c>
      <c r="F108" s="368">
        <v>35200</v>
      </c>
      <c r="G108" s="368">
        <v>0</v>
      </c>
      <c r="H108" s="368">
        <v>0</v>
      </c>
      <c r="I108" s="368">
        <v>0</v>
      </c>
      <c r="J108" s="368">
        <v>0</v>
      </c>
      <c r="K108" s="368">
        <v>0</v>
      </c>
    </row>
    <row r="109" spans="1:11" x14ac:dyDescent="0.25">
      <c r="A109" s="342">
        <v>329</v>
      </c>
      <c r="B109" s="343" t="s">
        <v>197</v>
      </c>
      <c r="C109" s="346">
        <v>1800</v>
      </c>
      <c r="D109" s="394">
        <v>1200</v>
      </c>
      <c r="E109" s="328">
        <v>3000</v>
      </c>
      <c r="F109" s="344">
        <v>3000</v>
      </c>
      <c r="G109" s="344">
        <v>0</v>
      </c>
      <c r="H109" s="344">
        <v>0</v>
      </c>
      <c r="I109" s="344">
        <v>0</v>
      </c>
      <c r="J109" s="344">
        <v>0</v>
      </c>
      <c r="K109" s="344">
        <v>0</v>
      </c>
    </row>
    <row r="110" spans="1:11" ht="15" customHeight="1" x14ac:dyDescent="0.25">
      <c r="A110" s="395" t="s">
        <v>198</v>
      </c>
      <c r="B110" s="396"/>
      <c r="C110" s="359">
        <f>SUM(C111)</f>
        <v>1080000</v>
      </c>
      <c r="D110" s="394">
        <f t="shared" si="47"/>
        <v>-1000000</v>
      </c>
      <c r="E110" s="328">
        <f t="shared" si="50"/>
        <v>80000</v>
      </c>
      <c r="F110" s="330">
        <f t="shared" ref="F110:K112" si="53">SUM(F111)</f>
        <v>80000</v>
      </c>
      <c r="G110" s="330">
        <f t="shared" si="53"/>
        <v>0</v>
      </c>
      <c r="H110" s="330">
        <f t="shared" si="53"/>
        <v>0</v>
      </c>
      <c r="I110" s="330">
        <f t="shared" si="53"/>
        <v>0</v>
      </c>
      <c r="J110" s="330">
        <f t="shared" si="53"/>
        <v>0</v>
      </c>
      <c r="K110" s="330">
        <f t="shared" si="53"/>
        <v>0</v>
      </c>
    </row>
    <row r="111" spans="1:11" ht="15" customHeight="1" x14ac:dyDescent="0.25">
      <c r="A111" s="397" t="s">
        <v>199</v>
      </c>
      <c r="B111" s="398"/>
      <c r="C111" s="362">
        <f>SUM(C112)</f>
        <v>1080000</v>
      </c>
      <c r="D111" s="394">
        <f>SUM(E111-C111)</f>
        <v>-1000000</v>
      </c>
      <c r="E111" s="328">
        <f t="shared" si="50"/>
        <v>80000</v>
      </c>
      <c r="F111" s="333">
        <f t="shared" si="53"/>
        <v>80000</v>
      </c>
      <c r="G111" s="333">
        <f t="shared" si="53"/>
        <v>0</v>
      </c>
      <c r="H111" s="333">
        <f t="shared" si="53"/>
        <v>0</v>
      </c>
      <c r="I111" s="333">
        <f t="shared" si="53"/>
        <v>0</v>
      </c>
      <c r="J111" s="333">
        <f t="shared" si="53"/>
        <v>0</v>
      </c>
      <c r="K111" s="333">
        <f t="shared" si="53"/>
        <v>0</v>
      </c>
    </row>
    <row r="112" spans="1:11" x14ac:dyDescent="0.25">
      <c r="A112" s="391" t="s">
        <v>200</v>
      </c>
      <c r="B112" s="399"/>
      <c r="C112" s="365">
        <f>SUM(C113)</f>
        <v>1080000</v>
      </c>
      <c r="D112" s="394">
        <f>SUM(E112-C112)</f>
        <v>-1000000</v>
      </c>
      <c r="E112" s="328">
        <f t="shared" si="50"/>
        <v>80000</v>
      </c>
      <c r="F112" s="336">
        <f t="shared" si="53"/>
        <v>80000</v>
      </c>
      <c r="G112" s="336">
        <f t="shared" si="53"/>
        <v>0</v>
      </c>
      <c r="H112" s="336">
        <f t="shared" si="53"/>
        <v>0</v>
      </c>
      <c r="I112" s="336">
        <f t="shared" si="53"/>
        <v>0</v>
      </c>
      <c r="J112" s="336">
        <f t="shared" si="53"/>
        <v>0</v>
      </c>
      <c r="K112" s="336">
        <f t="shared" si="53"/>
        <v>0</v>
      </c>
    </row>
    <row r="113" spans="1:11" ht="15" customHeight="1" x14ac:dyDescent="0.25">
      <c r="A113" s="366" t="s">
        <v>201</v>
      </c>
      <c r="B113" s="349"/>
      <c r="C113" s="350">
        <f>SUM(C114+C115+C116)</f>
        <v>1080000</v>
      </c>
      <c r="D113" s="394">
        <f>SUM(E113-C113)</f>
        <v>-1000000</v>
      </c>
      <c r="E113" s="328">
        <f t="shared" si="50"/>
        <v>80000</v>
      </c>
      <c r="F113" s="339">
        <f t="shared" ref="F113:K113" si="54">SUM(F114+F115+F116)</f>
        <v>80000</v>
      </c>
      <c r="G113" s="339">
        <f t="shared" si="54"/>
        <v>0</v>
      </c>
      <c r="H113" s="339">
        <f t="shared" si="54"/>
        <v>0</v>
      </c>
      <c r="I113" s="339">
        <f t="shared" si="54"/>
        <v>0</v>
      </c>
      <c r="J113" s="339">
        <f t="shared" si="54"/>
        <v>0</v>
      </c>
      <c r="K113" s="339">
        <f t="shared" si="54"/>
        <v>0</v>
      </c>
    </row>
    <row r="114" spans="1:11" x14ac:dyDescent="0.25">
      <c r="A114" s="342">
        <v>329</v>
      </c>
      <c r="B114" s="376" t="s">
        <v>61</v>
      </c>
      <c r="C114" s="346">
        <v>20000</v>
      </c>
      <c r="D114" s="394">
        <v>-10000</v>
      </c>
      <c r="E114" s="328">
        <v>10000</v>
      </c>
      <c r="F114" s="344">
        <v>10000</v>
      </c>
      <c r="G114" s="344">
        <v>0</v>
      </c>
      <c r="H114" s="344">
        <v>0</v>
      </c>
      <c r="I114" s="344">
        <v>0</v>
      </c>
      <c r="J114" s="344">
        <v>0</v>
      </c>
      <c r="K114" s="344">
        <v>0</v>
      </c>
    </row>
    <row r="115" spans="1:11" x14ac:dyDescent="0.25">
      <c r="A115" s="342">
        <v>381</v>
      </c>
      <c r="B115" s="376" t="s">
        <v>74</v>
      </c>
      <c r="C115" s="346">
        <v>60000</v>
      </c>
      <c r="D115" s="347">
        <v>10000</v>
      </c>
      <c r="E115" s="328">
        <v>70000</v>
      </c>
      <c r="F115" s="344">
        <v>70000</v>
      </c>
      <c r="G115" s="344">
        <v>0</v>
      </c>
      <c r="H115" s="344">
        <v>0</v>
      </c>
      <c r="I115" s="344">
        <v>0</v>
      </c>
      <c r="J115" s="344">
        <v>0</v>
      </c>
      <c r="K115" s="344">
        <v>0</v>
      </c>
    </row>
    <row r="116" spans="1:11" x14ac:dyDescent="0.25">
      <c r="A116" s="400">
        <v>421</v>
      </c>
      <c r="B116" s="401" t="s">
        <v>84</v>
      </c>
      <c r="C116" s="368">
        <v>1000000</v>
      </c>
      <c r="D116" s="347">
        <v>-1000000</v>
      </c>
      <c r="E116" s="328">
        <v>0</v>
      </c>
      <c r="F116" s="344">
        <v>0</v>
      </c>
      <c r="G116" s="344">
        <v>0</v>
      </c>
      <c r="H116" s="344">
        <v>0</v>
      </c>
      <c r="I116" s="344">
        <v>0</v>
      </c>
      <c r="J116" s="344">
        <v>0</v>
      </c>
      <c r="K116" s="344">
        <v>0</v>
      </c>
    </row>
    <row r="117" spans="1:11" x14ac:dyDescent="0.25">
      <c r="A117" s="402" t="s">
        <v>202</v>
      </c>
      <c r="B117" s="403"/>
      <c r="C117" s="359">
        <f>SUM(C118)</f>
        <v>219000</v>
      </c>
      <c r="D117" s="347">
        <f t="shared" ref="D117:D142" si="55">SUM(E117-C117)</f>
        <v>-320</v>
      </c>
      <c r="E117" s="404">
        <f>SUM(E118)</f>
        <v>218680</v>
      </c>
      <c r="F117" s="330">
        <f t="shared" ref="F117:K117" si="56">SUM(F118)</f>
        <v>103942</v>
      </c>
      <c r="G117" s="330">
        <f t="shared" si="56"/>
        <v>114738</v>
      </c>
      <c r="H117" s="330">
        <f t="shared" si="56"/>
        <v>0</v>
      </c>
      <c r="I117" s="330">
        <f t="shared" si="56"/>
        <v>0</v>
      </c>
      <c r="J117" s="330">
        <f t="shared" si="56"/>
        <v>0</v>
      </c>
      <c r="K117" s="330">
        <f t="shared" si="56"/>
        <v>0</v>
      </c>
    </row>
    <row r="118" spans="1:11" x14ac:dyDescent="0.25">
      <c r="A118" s="360" t="s">
        <v>203</v>
      </c>
      <c r="B118" s="387"/>
      <c r="C118" s="362">
        <f>SUM(C119+C121+C122)</f>
        <v>219000</v>
      </c>
      <c r="D118" s="347">
        <f t="shared" si="55"/>
        <v>-320</v>
      </c>
      <c r="E118" s="328">
        <f t="shared" si="50"/>
        <v>218680</v>
      </c>
      <c r="F118" s="333">
        <f t="shared" ref="F118:K118" si="57">SUM(F119+F121+F122)</f>
        <v>103942</v>
      </c>
      <c r="G118" s="333">
        <f t="shared" si="57"/>
        <v>114738</v>
      </c>
      <c r="H118" s="333">
        <f t="shared" si="57"/>
        <v>0</v>
      </c>
      <c r="I118" s="333">
        <f t="shared" si="57"/>
        <v>0</v>
      </c>
      <c r="J118" s="333">
        <f t="shared" si="57"/>
        <v>0</v>
      </c>
      <c r="K118" s="333">
        <f t="shared" si="57"/>
        <v>0</v>
      </c>
    </row>
    <row r="119" spans="1:11" x14ac:dyDescent="0.25">
      <c r="A119" s="391" t="s">
        <v>204</v>
      </c>
      <c r="B119" s="399"/>
      <c r="C119" s="381">
        <v>0</v>
      </c>
      <c r="D119" s="353">
        <f t="shared" si="55"/>
        <v>0</v>
      </c>
      <c r="E119" s="328">
        <f>SUM(F119:K119)</f>
        <v>0</v>
      </c>
      <c r="F119" s="336">
        <v>0</v>
      </c>
      <c r="G119" s="336">
        <v>0</v>
      </c>
      <c r="H119" s="336">
        <v>0</v>
      </c>
      <c r="I119" s="336">
        <v>0</v>
      </c>
      <c r="J119" s="336">
        <v>0</v>
      </c>
      <c r="K119" s="336">
        <v>0</v>
      </c>
    </row>
    <row r="120" spans="1:11" ht="15" customHeight="1" x14ac:dyDescent="0.25">
      <c r="A120" s="366" t="s">
        <v>205</v>
      </c>
      <c r="B120" s="349"/>
      <c r="C120" s="350">
        <f>SUM(C121:C122)</f>
        <v>219000</v>
      </c>
      <c r="D120" s="353">
        <f t="shared" si="55"/>
        <v>-320</v>
      </c>
      <c r="E120" s="354">
        <f t="shared" si="50"/>
        <v>218680</v>
      </c>
      <c r="F120" s="350">
        <f t="shared" ref="F120:K120" si="58">SUM(F121:F122)</f>
        <v>103942</v>
      </c>
      <c r="G120" s="350">
        <f t="shared" si="58"/>
        <v>114738</v>
      </c>
      <c r="H120" s="350">
        <f t="shared" si="58"/>
        <v>0</v>
      </c>
      <c r="I120" s="350">
        <f t="shared" si="58"/>
        <v>0</v>
      </c>
      <c r="J120" s="350">
        <f t="shared" si="58"/>
        <v>0</v>
      </c>
      <c r="K120" s="350">
        <f t="shared" si="58"/>
        <v>0</v>
      </c>
    </row>
    <row r="121" spans="1:11" x14ac:dyDescent="0.25">
      <c r="A121" s="393">
        <v>352</v>
      </c>
      <c r="B121" s="376" t="s">
        <v>206</v>
      </c>
      <c r="C121" s="368">
        <v>100000</v>
      </c>
      <c r="D121" s="347">
        <v>-21000</v>
      </c>
      <c r="E121" s="328">
        <v>79000</v>
      </c>
      <c r="F121" s="385">
        <v>79000</v>
      </c>
      <c r="G121" s="385">
        <v>0</v>
      </c>
      <c r="H121" s="385">
        <v>0</v>
      </c>
      <c r="I121" s="385">
        <v>0</v>
      </c>
      <c r="J121" s="385">
        <v>0</v>
      </c>
      <c r="K121" s="385">
        <v>0</v>
      </c>
    </row>
    <row r="122" spans="1:11" ht="24.75" x14ac:dyDescent="0.25">
      <c r="A122" s="393">
        <v>421</v>
      </c>
      <c r="B122" s="378" t="s">
        <v>207</v>
      </c>
      <c r="C122" s="368">
        <v>119000</v>
      </c>
      <c r="D122" s="347">
        <v>20680</v>
      </c>
      <c r="E122" s="328">
        <v>139680</v>
      </c>
      <c r="F122" s="385">
        <v>24942</v>
      </c>
      <c r="G122" s="385">
        <v>114738</v>
      </c>
      <c r="H122" s="385">
        <v>0</v>
      </c>
      <c r="I122" s="385">
        <v>0</v>
      </c>
      <c r="J122" s="385">
        <v>0</v>
      </c>
      <c r="K122" s="385">
        <v>0</v>
      </c>
    </row>
    <row r="123" spans="1:11" x14ac:dyDescent="0.25">
      <c r="A123" s="402" t="s">
        <v>208</v>
      </c>
      <c r="B123" s="405"/>
      <c r="C123" s="359">
        <f>SUM(C124+C136+C146)</f>
        <v>1238053</v>
      </c>
      <c r="D123" s="347">
        <f t="shared" si="55"/>
        <v>-228046</v>
      </c>
      <c r="E123" s="328">
        <f t="shared" si="50"/>
        <v>1010007</v>
      </c>
      <c r="F123" s="330">
        <f t="shared" ref="F123:K123" si="59">SUM(F124+F136+F146)</f>
        <v>472260</v>
      </c>
      <c r="G123" s="330">
        <f t="shared" si="59"/>
        <v>2342</v>
      </c>
      <c r="H123" s="330">
        <f t="shared" si="59"/>
        <v>257726</v>
      </c>
      <c r="I123" s="330">
        <f t="shared" si="59"/>
        <v>131559</v>
      </c>
      <c r="J123" s="330">
        <f t="shared" si="59"/>
        <v>146120</v>
      </c>
      <c r="K123" s="330">
        <f t="shared" si="59"/>
        <v>0</v>
      </c>
    </row>
    <row r="124" spans="1:11" ht="15" customHeight="1" x14ac:dyDescent="0.25">
      <c r="A124" s="372" t="s">
        <v>209</v>
      </c>
      <c r="B124" s="373"/>
      <c r="C124" s="362">
        <f>SUM(C125)</f>
        <v>722825</v>
      </c>
      <c r="D124" s="347">
        <f t="shared" si="55"/>
        <v>-50025</v>
      </c>
      <c r="E124" s="328">
        <f t="shared" si="50"/>
        <v>672800</v>
      </c>
      <c r="F124" s="333">
        <f t="shared" ref="F124:K124" si="60">SUM(F125)</f>
        <v>292573</v>
      </c>
      <c r="G124" s="333">
        <f t="shared" si="60"/>
        <v>2342</v>
      </c>
      <c r="H124" s="333">
        <f t="shared" si="60"/>
        <v>121426</v>
      </c>
      <c r="I124" s="333">
        <f t="shared" si="60"/>
        <v>131559</v>
      </c>
      <c r="J124" s="333">
        <f t="shared" si="60"/>
        <v>124900</v>
      </c>
      <c r="K124" s="333">
        <f t="shared" si="60"/>
        <v>0</v>
      </c>
    </row>
    <row r="125" spans="1:11" ht="15" customHeight="1" x14ac:dyDescent="0.25">
      <c r="A125" s="363" t="s">
        <v>210</v>
      </c>
      <c r="B125" s="364"/>
      <c r="C125" s="365">
        <f>SUM(C126+C133)</f>
        <v>722825</v>
      </c>
      <c r="D125" s="347">
        <f t="shared" si="55"/>
        <v>-50025</v>
      </c>
      <c r="E125" s="328">
        <f t="shared" si="50"/>
        <v>672800</v>
      </c>
      <c r="F125" s="336">
        <f t="shared" ref="F125:K125" si="61">SUM(F126+F133)</f>
        <v>292573</v>
      </c>
      <c r="G125" s="336">
        <f t="shared" si="61"/>
        <v>2342</v>
      </c>
      <c r="H125" s="336">
        <f t="shared" si="61"/>
        <v>121426</v>
      </c>
      <c r="I125" s="336">
        <f t="shared" si="61"/>
        <v>131559</v>
      </c>
      <c r="J125" s="336">
        <f t="shared" si="61"/>
        <v>124900</v>
      </c>
      <c r="K125" s="336">
        <f t="shared" si="61"/>
        <v>0</v>
      </c>
    </row>
    <row r="126" spans="1:11" ht="15" customHeight="1" x14ac:dyDescent="0.25">
      <c r="A126" s="366" t="s">
        <v>157</v>
      </c>
      <c r="B126" s="349"/>
      <c r="C126" s="350">
        <f>SUM(C127:C132)</f>
        <v>562825</v>
      </c>
      <c r="D126" s="347">
        <f t="shared" si="55"/>
        <v>-54525</v>
      </c>
      <c r="E126" s="328">
        <f>SUM(E127:E132)</f>
        <v>508300</v>
      </c>
      <c r="F126" s="339">
        <f>SUM(F127:F132)</f>
        <v>255973</v>
      </c>
      <c r="G126" s="339">
        <f t="shared" ref="G126:K126" si="62">SUM(G127:G132)</f>
        <v>0</v>
      </c>
      <c r="H126" s="339">
        <f t="shared" si="62"/>
        <v>120768</v>
      </c>
      <c r="I126" s="339">
        <f t="shared" si="62"/>
        <v>131559</v>
      </c>
      <c r="J126" s="339">
        <f t="shared" si="62"/>
        <v>0</v>
      </c>
      <c r="K126" s="339">
        <f t="shared" si="62"/>
        <v>0</v>
      </c>
    </row>
    <row r="127" spans="1:11" x14ac:dyDescent="0.25">
      <c r="A127" s="386">
        <v>311</v>
      </c>
      <c r="B127" s="389" t="s">
        <v>211</v>
      </c>
      <c r="C127" s="346">
        <v>234682</v>
      </c>
      <c r="D127" s="347">
        <f t="shared" si="55"/>
        <v>25918</v>
      </c>
      <c r="E127" s="328">
        <v>260600</v>
      </c>
      <c r="F127" s="344">
        <v>148982</v>
      </c>
      <c r="G127" s="344">
        <v>0</v>
      </c>
      <c r="H127" s="344">
        <v>111618</v>
      </c>
      <c r="I127" s="344">
        <v>0</v>
      </c>
      <c r="J127" s="344">
        <v>0</v>
      </c>
      <c r="K127" s="344">
        <v>0</v>
      </c>
    </row>
    <row r="128" spans="1:11" x14ac:dyDescent="0.25">
      <c r="A128" s="386">
        <v>312</v>
      </c>
      <c r="B128" s="369" t="s">
        <v>50</v>
      </c>
      <c r="C128" s="346">
        <v>24000</v>
      </c>
      <c r="D128" s="347">
        <f t="shared" si="55"/>
        <v>0</v>
      </c>
      <c r="E128" s="328">
        <v>24000</v>
      </c>
      <c r="F128" s="344">
        <v>24000</v>
      </c>
      <c r="G128" s="344">
        <v>0</v>
      </c>
      <c r="H128" s="344">
        <v>0</v>
      </c>
      <c r="I128" s="344">
        <v>0</v>
      </c>
      <c r="J128" s="344">
        <v>0</v>
      </c>
      <c r="K128" s="344">
        <v>0</v>
      </c>
    </row>
    <row r="129" spans="1:11" x14ac:dyDescent="0.25">
      <c r="A129" s="386">
        <v>313</v>
      </c>
      <c r="B129" s="369" t="s">
        <v>212</v>
      </c>
      <c r="C129" s="346">
        <v>38660</v>
      </c>
      <c r="D129" s="347">
        <f t="shared" si="55"/>
        <v>4478</v>
      </c>
      <c r="E129" s="328">
        <v>43138</v>
      </c>
      <c r="F129" s="344">
        <v>33988</v>
      </c>
      <c r="G129" s="344">
        <v>0</v>
      </c>
      <c r="H129" s="344">
        <v>9150</v>
      </c>
      <c r="I129" s="344">
        <v>0</v>
      </c>
      <c r="J129" s="344">
        <v>0</v>
      </c>
      <c r="K129" s="344">
        <v>0</v>
      </c>
    </row>
    <row r="130" spans="1:11" x14ac:dyDescent="0.25">
      <c r="A130" s="386">
        <v>311</v>
      </c>
      <c r="B130" s="389" t="s">
        <v>213</v>
      </c>
      <c r="C130" s="346">
        <v>227883</v>
      </c>
      <c r="D130" s="347">
        <f t="shared" si="55"/>
        <v>-79023</v>
      </c>
      <c r="E130" s="328">
        <v>148860</v>
      </c>
      <c r="F130" s="344">
        <v>35934</v>
      </c>
      <c r="G130" s="344">
        <v>0</v>
      </c>
      <c r="H130" s="344">
        <v>0</v>
      </c>
      <c r="I130" s="344">
        <v>112926</v>
      </c>
      <c r="J130" s="344">
        <v>0</v>
      </c>
      <c r="K130" s="344">
        <v>0</v>
      </c>
    </row>
    <row r="131" spans="1:11" x14ac:dyDescent="0.25">
      <c r="A131" s="386">
        <v>313</v>
      </c>
      <c r="B131" s="369" t="s">
        <v>214</v>
      </c>
      <c r="C131" s="346">
        <v>37600</v>
      </c>
      <c r="D131" s="347">
        <f t="shared" si="55"/>
        <v>-12898</v>
      </c>
      <c r="E131" s="328">
        <v>24702</v>
      </c>
      <c r="F131" s="344">
        <v>6069</v>
      </c>
      <c r="G131" s="344">
        <v>0</v>
      </c>
      <c r="H131" s="344">
        <v>0</v>
      </c>
      <c r="I131" s="344">
        <v>18633</v>
      </c>
      <c r="J131" s="344">
        <v>0</v>
      </c>
      <c r="K131" s="344">
        <v>0</v>
      </c>
    </row>
    <row r="132" spans="1:11" x14ac:dyDescent="0.25">
      <c r="A132" s="386">
        <v>363</v>
      </c>
      <c r="B132" s="369" t="s">
        <v>215</v>
      </c>
      <c r="C132" s="346">
        <v>0</v>
      </c>
      <c r="D132" s="347">
        <f t="shared" si="55"/>
        <v>7000</v>
      </c>
      <c r="E132" s="328">
        <f>SUM(F132:K132)</f>
        <v>7000</v>
      </c>
      <c r="F132" s="344">
        <v>7000</v>
      </c>
      <c r="G132" s="344"/>
      <c r="H132" s="344"/>
      <c r="I132" s="344"/>
      <c r="J132" s="344"/>
      <c r="K132" s="344"/>
    </row>
    <row r="133" spans="1:11" x14ac:dyDescent="0.25">
      <c r="A133" s="377" t="s">
        <v>216</v>
      </c>
      <c r="B133" s="390"/>
      <c r="C133" s="350">
        <f>SUM(C134+C135)</f>
        <v>160000</v>
      </c>
      <c r="D133" s="347">
        <f t="shared" si="55"/>
        <v>4500</v>
      </c>
      <c r="E133" s="328">
        <f t="shared" si="50"/>
        <v>164500</v>
      </c>
      <c r="F133" s="339">
        <f t="shared" ref="F133:K133" si="63">SUM(F134+F135)</f>
        <v>36600</v>
      </c>
      <c r="G133" s="339">
        <f t="shared" si="63"/>
        <v>2342</v>
      </c>
      <c r="H133" s="339">
        <f t="shared" si="63"/>
        <v>658</v>
      </c>
      <c r="I133" s="339">
        <f t="shared" si="63"/>
        <v>0</v>
      </c>
      <c r="J133" s="339">
        <f t="shared" si="63"/>
        <v>124900</v>
      </c>
      <c r="K133" s="339">
        <f t="shared" si="63"/>
        <v>0</v>
      </c>
    </row>
    <row r="134" spans="1:11" x14ac:dyDescent="0.25">
      <c r="A134" s="386">
        <v>422</v>
      </c>
      <c r="B134" s="389" t="s">
        <v>85</v>
      </c>
      <c r="C134" s="346">
        <v>150000</v>
      </c>
      <c r="D134" s="347">
        <v>8500</v>
      </c>
      <c r="E134" s="328">
        <v>158500</v>
      </c>
      <c r="F134" s="344">
        <v>33600</v>
      </c>
      <c r="G134" s="344">
        <v>0</v>
      </c>
      <c r="H134" s="344">
        <v>0</v>
      </c>
      <c r="I134" s="344">
        <v>0</v>
      </c>
      <c r="J134" s="344">
        <v>124900</v>
      </c>
      <c r="K134" s="344">
        <v>0</v>
      </c>
    </row>
    <row r="135" spans="1:11" x14ac:dyDescent="0.25">
      <c r="A135" s="406">
        <v>322</v>
      </c>
      <c r="B135" s="407" t="s">
        <v>57</v>
      </c>
      <c r="C135" s="346">
        <v>10000</v>
      </c>
      <c r="D135" s="347">
        <v>-4000</v>
      </c>
      <c r="E135" s="328">
        <v>6000</v>
      </c>
      <c r="F135" s="344">
        <v>3000</v>
      </c>
      <c r="G135" s="344">
        <v>2342</v>
      </c>
      <c r="H135" s="344">
        <v>658</v>
      </c>
      <c r="I135" s="344">
        <v>0</v>
      </c>
      <c r="J135" s="344">
        <v>0</v>
      </c>
      <c r="K135" s="344">
        <v>0</v>
      </c>
    </row>
    <row r="136" spans="1:11" x14ac:dyDescent="0.25">
      <c r="A136" s="408" t="s">
        <v>203</v>
      </c>
      <c r="B136" s="409"/>
      <c r="C136" s="362">
        <f>SUM(C137)</f>
        <v>307228</v>
      </c>
      <c r="D136" s="347">
        <f t="shared" si="55"/>
        <v>-71200</v>
      </c>
      <c r="E136" s="328">
        <f t="shared" si="50"/>
        <v>236028</v>
      </c>
      <c r="F136" s="333">
        <f t="shared" ref="F136:K136" si="64">SUM(F137)</f>
        <v>78508</v>
      </c>
      <c r="G136" s="333">
        <f t="shared" si="64"/>
        <v>0</v>
      </c>
      <c r="H136" s="333">
        <f t="shared" si="64"/>
        <v>136300</v>
      </c>
      <c r="I136" s="333">
        <f t="shared" si="64"/>
        <v>0</v>
      </c>
      <c r="J136" s="333">
        <f t="shared" si="64"/>
        <v>21220</v>
      </c>
      <c r="K136" s="333">
        <f t="shared" si="64"/>
        <v>0</v>
      </c>
    </row>
    <row r="137" spans="1:11" ht="15" customHeight="1" x14ac:dyDescent="0.25">
      <c r="A137" s="410" t="s">
        <v>217</v>
      </c>
      <c r="B137" s="411"/>
      <c r="C137" s="365">
        <f>SUM(C138+C142)</f>
        <v>307228</v>
      </c>
      <c r="D137" s="347">
        <f t="shared" si="55"/>
        <v>-71200</v>
      </c>
      <c r="E137" s="328">
        <f t="shared" si="50"/>
        <v>236028</v>
      </c>
      <c r="F137" s="336">
        <f t="shared" ref="F137:K137" si="65">SUM(F138+F142)</f>
        <v>78508</v>
      </c>
      <c r="G137" s="336">
        <f t="shared" si="65"/>
        <v>0</v>
      </c>
      <c r="H137" s="336">
        <f t="shared" si="65"/>
        <v>136300</v>
      </c>
      <c r="I137" s="336">
        <f t="shared" si="65"/>
        <v>0</v>
      </c>
      <c r="J137" s="336">
        <f t="shared" si="65"/>
        <v>21220</v>
      </c>
      <c r="K137" s="336">
        <f t="shared" si="65"/>
        <v>0</v>
      </c>
    </row>
    <row r="138" spans="1:11" ht="15" customHeight="1" x14ac:dyDescent="0.25">
      <c r="A138" s="412" t="s">
        <v>218</v>
      </c>
      <c r="B138" s="413"/>
      <c r="C138" s="350">
        <f>SUM(C139+C141)</f>
        <v>21500</v>
      </c>
      <c r="D138" s="347">
        <f t="shared" si="55"/>
        <v>19241</v>
      </c>
      <c r="E138" s="328">
        <f t="shared" si="50"/>
        <v>40741</v>
      </c>
      <c r="F138" s="339">
        <f t="shared" ref="F138:K138" si="66">SUM(F139+F140+F141)</f>
        <v>1521</v>
      </c>
      <c r="G138" s="339">
        <f t="shared" si="66"/>
        <v>0</v>
      </c>
      <c r="H138" s="339">
        <f t="shared" si="66"/>
        <v>18000</v>
      </c>
      <c r="I138" s="339">
        <f t="shared" si="66"/>
        <v>0</v>
      </c>
      <c r="J138" s="339">
        <f t="shared" si="66"/>
        <v>21220</v>
      </c>
      <c r="K138" s="339">
        <f t="shared" si="66"/>
        <v>0</v>
      </c>
    </row>
    <row r="139" spans="1:11" x14ac:dyDescent="0.25">
      <c r="A139" s="386">
        <v>322</v>
      </c>
      <c r="B139" s="389" t="s">
        <v>57</v>
      </c>
      <c r="C139" s="346">
        <v>20200</v>
      </c>
      <c r="D139" s="347">
        <v>19020</v>
      </c>
      <c r="E139" s="328">
        <v>39220</v>
      </c>
      <c r="F139" s="346">
        <v>0</v>
      </c>
      <c r="G139" s="346">
        <v>0</v>
      </c>
      <c r="H139" s="346">
        <v>18000</v>
      </c>
      <c r="I139" s="346">
        <v>0</v>
      </c>
      <c r="J139" s="346">
        <v>21220</v>
      </c>
      <c r="K139" s="344">
        <v>0</v>
      </c>
    </row>
    <row r="140" spans="1:11" x14ac:dyDescent="0.25">
      <c r="A140" s="376">
        <v>323</v>
      </c>
      <c r="B140" s="369" t="s">
        <v>59</v>
      </c>
      <c r="C140" s="352">
        <v>0</v>
      </c>
      <c r="D140" s="347">
        <v>721</v>
      </c>
      <c r="E140" s="328">
        <v>721</v>
      </c>
      <c r="F140" s="352">
        <v>721</v>
      </c>
      <c r="G140" s="352">
        <v>0</v>
      </c>
      <c r="H140" s="352">
        <v>0</v>
      </c>
      <c r="I140" s="352">
        <v>0</v>
      </c>
      <c r="J140" s="352">
        <v>0</v>
      </c>
      <c r="K140" s="352">
        <v>0</v>
      </c>
    </row>
    <row r="141" spans="1:11" x14ac:dyDescent="0.25">
      <c r="A141" s="386">
        <v>329</v>
      </c>
      <c r="B141" s="369" t="s">
        <v>73</v>
      </c>
      <c r="C141" s="352">
        <v>1300</v>
      </c>
      <c r="D141" s="347">
        <v>-500</v>
      </c>
      <c r="E141" s="328">
        <v>800</v>
      </c>
      <c r="F141" s="355">
        <v>800</v>
      </c>
      <c r="G141" s="355">
        <v>0</v>
      </c>
      <c r="H141" s="355">
        <v>0</v>
      </c>
      <c r="I141" s="355">
        <v>0</v>
      </c>
      <c r="J141" s="355">
        <v>0</v>
      </c>
      <c r="K141" s="355">
        <v>0</v>
      </c>
    </row>
    <row r="142" spans="1:11" ht="15" customHeight="1" x14ac:dyDescent="0.25">
      <c r="A142" s="414" t="s">
        <v>219</v>
      </c>
      <c r="B142" s="413"/>
      <c r="C142" s="350">
        <f>SUM(C143+C144+C145)</f>
        <v>285728</v>
      </c>
      <c r="D142" s="347">
        <f t="shared" si="55"/>
        <v>-90441</v>
      </c>
      <c r="E142" s="328">
        <f t="shared" ref="E142:E204" si="67">SUM(F142:K142)</f>
        <v>195287</v>
      </c>
      <c r="F142" s="339">
        <f t="shared" ref="F142:K142" si="68">SUM(F143+F144+F145)</f>
        <v>76987</v>
      </c>
      <c r="G142" s="339">
        <f t="shared" si="68"/>
        <v>0</v>
      </c>
      <c r="H142" s="339">
        <f t="shared" si="68"/>
        <v>118300</v>
      </c>
      <c r="I142" s="339">
        <f t="shared" si="68"/>
        <v>0</v>
      </c>
      <c r="J142" s="339">
        <f t="shared" si="68"/>
        <v>0</v>
      </c>
      <c r="K142" s="339">
        <f t="shared" si="68"/>
        <v>0</v>
      </c>
    </row>
    <row r="143" spans="1:11" x14ac:dyDescent="0.25">
      <c r="A143" s="386">
        <v>322</v>
      </c>
      <c r="B143" s="389" t="s">
        <v>57</v>
      </c>
      <c r="C143" s="346">
        <v>154500</v>
      </c>
      <c r="D143" s="347">
        <v>-28080</v>
      </c>
      <c r="E143" s="328">
        <v>126420</v>
      </c>
      <c r="F143" s="344">
        <v>68620</v>
      </c>
      <c r="G143" s="344">
        <v>0</v>
      </c>
      <c r="H143" s="344">
        <v>57800</v>
      </c>
      <c r="I143" s="344">
        <v>0</v>
      </c>
      <c r="J143" s="344">
        <v>0</v>
      </c>
      <c r="K143" s="344">
        <v>0</v>
      </c>
    </row>
    <row r="144" spans="1:11" x14ac:dyDescent="0.25">
      <c r="A144" s="386">
        <v>323</v>
      </c>
      <c r="B144" s="343" t="s">
        <v>59</v>
      </c>
      <c r="C144" s="346">
        <v>127800</v>
      </c>
      <c r="D144" s="347">
        <v>-64800</v>
      </c>
      <c r="E144" s="328">
        <v>63000</v>
      </c>
      <c r="F144" s="344">
        <v>2500</v>
      </c>
      <c r="G144" s="344">
        <v>0</v>
      </c>
      <c r="H144" s="344">
        <v>60500</v>
      </c>
      <c r="I144" s="344">
        <v>0</v>
      </c>
      <c r="J144" s="344">
        <v>0</v>
      </c>
      <c r="K144" s="344">
        <v>0</v>
      </c>
    </row>
    <row r="145" spans="1:11" x14ac:dyDescent="0.25">
      <c r="A145" s="386">
        <v>329</v>
      </c>
      <c r="B145" s="343" t="s">
        <v>197</v>
      </c>
      <c r="C145" s="346">
        <v>3428</v>
      </c>
      <c r="D145" s="347">
        <v>2439</v>
      </c>
      <c r="E145" s="328">
        <v>5867</v>
      </c>
      <c r="F145" s="344">
        <v>5867</v>
      </c>
      <c r="G145" s="344">
        <v>0</v>
      </c>
      <c r="H145" s="344">
        <v>0</v>
      </c>
      <c r="I145" s="344">
        <v>0</v>
      </c>
      <c r="J145" s="344">
        <v>0</v>
      </c>
      <c r="K145" s="344">
        <v>0</v>
      </c>
    </row>
    <row r="146" spans="1:11" ht="15" customHeight="1" x14ac:dyDescent="0.25">
      <c r="A146" s="415" t="s">
        <v>220</v>
      </c>
      <c r="B146" s="416"/>
      <c r="C146" s="362">
        <f>SUM(C147)</f>
        <v>208000</v>
      </c>
      <c r="D146" s="347">
        <f t="shared" ref="D146:D155" si="69">SUM(E146-C146)</f>
        <v>-106821</v>
      </c>
      <c r="E146" s="328">
        <f t="shared" si="67"/>
        <v>101179</v>
      </c>
      <c r="F146" s="333">
        <f t="shared" ref="F146:K147" si="70">SUM(F147)</f>
        <v>101179</v>
      </c>
      <c r="G146" s="333">
        <f t="shared" si="70"/>
        <v>0</v>
      </c>
      <c r="H146" s="333">
        <f t="shared" si="70"/>
        <v>0</v>
      </c>
      <c r="I146" s="333">
        <f t="shared" si="70"/>
        <v>0</v>
      </c>
      <c r="J146" s="333">
        <f t="shared" si="70"/>
        <v>0</v>
      </c>
      <c r="K146" s="333">
        <f t="shared" si="70"/>
        <v>0</v>
      </c>
    </row>
    <row r="147" spans="1:11" ht="15" customHeight="1" x14ac:dyDescent="0.25">
      <c r="A147" s="410" t="s">
        <v>221</v>
      </c>
      <c r="B147" s="411"/>
      <c r="C147" s="365">
        <f>SUM(C148)</f>
        <v>208000</v>
      </c>
      <c r="D147" s="347">
        <f t="shared" si="69"/>
        <v>-106821</v>
      </c>
      <c r="E147" s="328">
        <f t="shared" si="67"/>
        <v>101179</v>
      </c>
      <c r="F147" s="336">
        <f t="shared" si="70"/>
        <v>101179</v>
      </c>
      <c r="G147" s="336">
        <f t="shared" si="70"/>
        <v>0</v>
      </c>
      <c r="H147" s="336">
        <f t="shared" si="70"/>
        <v>0</v>
      </c>
      <c r="I147" s="336">
        <f t="shared" si="70"/>
        <v>0</v>
      </c>
      <c r="J147" s="336">
        <f t="shared" si="70"/>
        <v>0</v>
      </c>
      <c r="K147" s="336">
        <f t="shared" si="70"/>
        <v>0</v>
      </c>
    </row>
    <row r="148" spans="1:11" x14ac:dyDescent="0.25">
      <c r="A148" s="377" t="s">
        <v>222</v>
      </c>
      <c r="B148" s="390"/>
      <c r="C148" s="350">
        <f>SUM(C149+C150+C151)</f>
        <v>208000</v>
      </c>
      <c r="D148" s="347">
        <f t="shared" si="69"/>
        <v>-106821</v>
      </c>
      <c r="E148" s="328">
        <f t="shared" si="67"/>
        <v>101179</v>
      </c>
      <c r="F148" s="339">
        <f t="shared" ref="F148:K148" si="71">SUM(F149+F150+F151)</f>
        <v>101179</v>
      </c>
      <c r="G148" s="339">
        <f t="shared" si="71"/>
        <v>0</v>
      </c>
      <c r="H148" s="339">
        <f t="shared" si="71"/>
        <v>0</v>
      </c>
      <c r="I148" s="339">
        <f t="shared" si="71"/>
        <v>0</v>
      </c>
      <c r="J148" s="339">
        <f t="shared" si="71"/>
        <v>0</v>
      </c>
      <c r="K148" s="339">
        <f t="shared" si="71"/>
        <v>0</v>
      </c>
    </row>
    <row r="149" spans="1:11" x14ac:dyDescent="0.25">
      <c r="A149" s="386">
        <v>322</v>
      </c>
      <c r="B149" s="389" t="s">
        <v>57</v>
      </c>
      <c r="C149" s="346">
        <v>93000</v>
      </c>
      <c r="D149" s="347">
        <v>-4500</v>
      </c>
      <c r="E149" s="328">
        <v>88500</v>
      </c>
      <c r="F149" s="344">
        <v>88500</v>
      </c>
      <c r="G149" s="344">
        <v>0</v>
      </c>
      <c r="H149" s="344">
        <v>0</v>
      </c>
      <c r="I149" s="344">
        <v>0</v>
      </c>
      <c r="J149" s="344">
        <v>0</v>
      </c>
      <c r="K149" s="344">
        <v>0</v>
      </c>
    </row>
    <row r="150" spans="1:11" x14ac:dyDescent="0.25">
      <c r="A150" s="386">
        <v>323</v>
      </c>
      <c r="B150" s="343" t="s">
        <v>59</v>
      </c>
      <c r="C150" s="346">
        <v>15000</v>
      </c>
      <c r="D150" s="347">
        <v>-2321</v>
      </c>
      <c r="E150" s="328">
        <v>12679</v>
      </c>
      <c r="F150" s="344">
        <v>12679</v>
      </c>
      <c r="G150" s="344">
        <v>0</v>
      </c>
      <c r="H150" s="344">
        <v>0</v>
      </c>
      <c r="I150" s="344">
        <v>0</v>
      </c>
      <c r="J150" s="344">
        <v>0</v>
      </c>
      <c r="K150" s="344">
        <v>0</v>
      </c>
    </row>
    <row r="151" spans="1:11" ht="24.75" x14ac:dyDescent="0.25">
      <c r="A151" s="386">
        <v>451</v>
      </c>
      <c r="B151" s="343" t="s">
        <v>223</v>
      </c>
      <c r="C151" s="344">
        <v>100000</v>
      </c>
      <c r="D151" s="347">
        <v>-100000</v>
      </c>
      <c r="E151" s="328">
        <v>0</v>
      </c>
      <c r="F151" s="344">
        <v>0</v>
      </c>
      <c r="G151" s="344">
        <v>0</v>
      </c>
      <c r="H151" s="344">
        <v>0</v>
      </c>
      <c r="I151" s="344">
        <v>0</v>
      </c>
      <c r="J151" s="344">
        <v>0</v>
      </c>
      <c r="K151" s="344">
        <v>0</v>
      </c>
    </row>
    <row r="152" spans="1:11" ht="15" customHeight="1" x14ac:dyDescent="0.25">
      <c r="A152" s="417" t="s">
        <v>224</v>
      </c>
      <c r="B152" s="418"/>
      <c r="C152" s="359">
        <f>SUM(C153+C157+C167)</f>
        <v>2068000</v>
      </c>
      <c r="D152" s="347">
        <f t="shared" si="69"/>
        <v>-305200</v>
      </c>
      <c r="E152" s="328">
        <f t="shared" si="67"/>
        <v>1762800</v>
      </c>
      <c r="F152" s="330">
        <f t="shared" ref="F152:K152" si="72">SUM(F153+F157+F167)</f>
        <v>745936</v>
      </c>
      <c r="G152" s="330">
        <f t="shared" si="72"/>
        <v>152358</v>
      </c>
      <c r="H152" s="330">
        <f t="shared" si="72"/>
        <v>330074</v>
      </c>
      <c r="I152" s="330">
        <f t="shared" si="72"/>
        <v>480000</v>
      </c>
      <c r="J152" s="330">
        <f t="shared" si="72"/>
        <v>54432</v>
      </c>
      <c r="K152" s="330">
        <f t="shared" si="72"/>
        <v>0</v>
      </c>
    </row>
    <row r="153" spans="1:11" x14ac:dyDescent="0.25">
      <c r="A153" s="419" t="s">
        <v>203</v>
      </c>
      <c r="B153" s="420"/>
      <c r="C153" s="362">
        <f>SUM(C154)</f>
        <v>1885000</v>
      </c>
      <c r="D153" s="347">
        <f t="shared" si="69"/>
        <v>-333800</v>
      </c>
      <c r="E153" s="328">
        <f t="shared" si="67"/>
        <v>1551200</v>
      </c>
      <c r="F153" s="333">
        <f t="shared" ref="F153:K155" si="73">SUM(F154)</f>
        <v>541736</v>
      </c>
      <c r="G153" s="333">
        <f t="shared" si="73"/>
        <v>152358</v>
      </c>
      <c r="H153" s="333">
        <f t="shared" si="73"/>
        <v>322674</v>
      </c>
      <c r="I153" s="333">
        <f t="shared" si="73"/>
        <v>480000</v>
      </c>
      <c r="J153" s="333">
        <f t="shared" si="73"/>
        <v>54432</v>
      </c>
      <c r="K153" s="333">
        <f t="shared" si="73"/>
        <v>0</v>
      </c>
    </row>
    <row r="154" spans="1:11" ht="15" customHeight="1" x14ac:dyDescent="0.25">
      <c r="A154" s="410" t="s">
        <v>225</v>
      </c>
      <c r="B154" s="411"/>
      <c r="C154" s="365">
        <f>SUM(C155)</f>
        <v>1885000</v>
      </c>
      <c r="D154" s="347">
        <f t="shared" si="69"/>
        <v>-333800</v>
      </c>
      <c r="E154" s="328">
        <f t="shared" si="67"/>
        <v>1551200</v>
      </c>
      <c r="F154" s="336">
        <f t="shared" si="73"/>
        <v>541736</v>
      </c>
      <c r="G154" s="336">
        <f t="shared" si="73"/>
        <v>152358</v>
      </c>
      <c r="H154" s="336">
        <f t="shared" si="73"/>
        <v>322674</v>
      </c>
      <c r="I154" s="336">
        <f t="shared" si="73"/>
        <v>480000</v>
      </c>
      <c r="J154" s="336">
        <f t="shared" si="73"/>
        <v>54432</v>
      </c>
      <c r="K154" s="336">
        <f t="shared" si="73"/>
        <v>0</v>
      </c>
    </row>
    <row r="155" spans="1:11" ht="15" customHeight="1" x14ac:dyDescent="0.25">
      <c r="A155" s="412" t="s">
        <v>226</v>
      </c>
      <c r="B155" s="413"/>
      <c r="C155" s="350">
        <f>SUM(C156)</f>
        <v>1885000</v>
      </c>
      <c r="D155" s="347">
        <f t="shared" si="69"/>
        <v>-333800</v>
      </c>
      <c r="E155" s="328">
        <f t="shared" si="67"/>
        <v>1551200</v>
      </c>
      <c r="F155" s="339">
        <f t="shared" si="73"/>
        <v>541736</v>
      </c>
      <c r="G155" s="339">
        <f t="shared" si="73"/>
        <v>152358</v>
      </c>
      <c r="H155" s="339">
        <f t="shared" si="73"/>
        <v>322674</v>
      </c>
      <c r="I155" s="339">
        <f t="shared" si="73"/>
        <v>480000</v>
      </c>
      <c r="J155" s="339">
        <f t="shared" si="73"/>
        <v>54432</v>
      </c>
      <c r="K155" s="339">
        <f t="shared" si="73"/>
        <v>0</v>
      </c>
    </row>
    <row r="156" spans="1:11" x14ac:dyDescent="0.25">
      <c r="A156" s="386">
        <v>421</v>
      </c>
      <c r="B156" s="389" t="s">
        <v>84</v>
      </c>
      <c r="C156" s="346">
        <v>1885000</v>
      </c>
      <c r="D156" s="347">
        <v>-333800</v>
      </c>
      <c r="E156" s="328">
        <v>1551200</v>
      </c>
      <c r="F156" s="346">
        <v>541736</v>
      </c>
      <c r="G156" s="346">
        <v>152358</v>
      </c>
      <c r="H156" s="346">
        <v>322674</v>
      </c>
      <c r="I156" s="346">
        <v>480000</v>
      </c>
      <c r="J156" s="346">
        <v>54432</v>
      </c>
      <c r="K156" s="346">
        <v>0</v>
      </c>
    </row>
    <row r="157" spans="1:11" ht="15" customHeight="1" x14ac:dyDescent="0.25">
      <c r="A157" s="415" t="s">
        <v>220</v>
      </c>
      <c r="B157" s="416"/>
      <c r="C157" s="362">
        <f>SUM(C158+C161+C164)</f>
        <v>163000</v>
      </c>
      <c r="D157" s="347">
        <f>SUM(E157-C157)</f>
        <v>32000</v>
      </c>
      <c r="E157" s="328">
        <f t="shared" si="67"/>
        <v>195000</v>
      </c>
      <c r="F157" s="333">
        <f t="shared" ref="F157:K157" si="74">SUM(F158+F161+F164)</f>
        <v>195000</v>
      </c>
      <c r="G157" s="333">
        <f t="shared" si="74"/>
        <v>0</v>
      </c>
      <c r="H157" s="333">
        <f t="shared" si="74"/>
        <v>0</v>
      </c>
      <c r="I157" s="333">
        <f t="shared" si="74"/>
        <v>0</v>
      </c>
      <c r="J157" s="333">
        <f t="shared" si="74"/>
        <v>0</v>
      </c>
      <c r="K157" s="333">
        <f t="shared" si="74"/>
        <v>0</v>
      </c>
    </row>
    <row r="158" spans="1:11" ht="15" customHeight="1" x14ac:dyDescent="0.25">
      <c r="A158" s="410" t="s">
        <v>227</v>
      </c>
      <c r="B158" s="411"/>
      <c r="C158" s="365">
        <f>SUM(C159)</f>
        <v>0</v>
      </c>
      <c r="D158" s="347">
        <f>SUM(D159)</f>
        <v>0</v>
      </c>
      <c r="E158" s="328">
        <f t="shared" si="67"/>
        <v>0</v>
      </c>
      <c r="F158" s="336">
        <f t="shared" ref="F158:K159" si="75">SUM(F159)</f>
        <v>0</v>
      </c>
      <c r="G158" s="336">
        <f t="shared" si="75"/>
        <v>0</v>
      </c>
      <c r="H158" s="336">
        <f t="shared" si="75"/>
        <v>0</v>
      </c>
      <c r="I158" s="336">
        <f t="shared" si="75"/>
        <v>0</v>
      </c>
      <c r="J158" s="336">
        <f t="shared" si="75"/>
        <v>0</v>
      </c>
      <c r="K158" s="336">
        <f t="shared" si="75"/>
        <v>0</v>
      </c>
    </row>
    <row r="159" spans="1:11" ht="15" customHeight="1" x14ac:dyDescent="0.25">
      <c r="A159" s="412" t="s">
        <v>228</v>
      </c>
      <c r="B159" s="413"/>
      <c r="C159" s="350">
        <f>SUM(C160)</f>
        <v>0</v>
      </c>
      <c r="D159" s="347">
        <f>SUM(D160)</f>
        <v>0</v>
      </c>
      <c r="E159" s="328">
        <f t="shared" si="67"/>
        <v>0</v>
      </c>
      <c r="F159" s="339">
        <f t="shared" si="75"/>
        <v>0</v>
      </c>
      <c r="G159" s="339">
        <f t="shared" si="75"/>
        <v>0</v>
      </c>
      <c r="H159" s="339">
        <f t="shared" si="75"/>
        <v>0</v>
      </c>
      <c r="I159" s="339">
        <f t="shared" si="75"/>
        <v>0</v>
      </c>
      <c r="J159" s="339">
        <f t="shared" si="75"/>
        <v>0</v>
      </c>
      <c r="K159" s="339">
        <f t="shared" si="75"/>
        <v>0</v>
      </c>
    </row>
    <row r="160" spans="1:11" x14ac:dyDescent="0.25">
      <c r="A160" s="376">
        <v>426</v>
      </c>
      <c r="B160" s="369" t="s">
        <v>88</v>
      </c>
      <c r="C160" s="368">
        <v>0</v>
      </c>
      <c r="D160" s="347">
        <v>0</v>
      </c>
      <c r="E160" s="328">
        <v>0</v>
      </c>
      <c r="F160" s="385">
        <v>0</v>
      </c>
      <c r="G160" s="385">
        <v>0</v>
      </c>
      <c r="H160" s="385">
        <v>0</v>
      </c>
      <c r="I160" s="385">
        <v>0</v>
      </c>
      <c r="J160" s="385">
        <v>0</v>
      </c>
      <c r="K160" s="385">
        <v>0</v>
      </c>
    </row>
    <row r="161" spans="1:11" ht="15" customHeight="1" x14ac:dyDescent="0.25">
      <c r="A161" s="410" t="s">
        <v>229</v>
      </c>
      <c r="B161" s="411"/>
      <c r="C161" s="381">
        <f>SUM(C162)</f>
        <v>163000</v>
      </c>
      <c r="D161" s="347">
        <f t="shared" ref="D161:D198" si="76">SUM(E161-C161)</f>
        <v>32000</v>
      </c>
      <c r="E161" s="328">
        <f t="shared" si="67"/>
        <v>195000</v>
      </c>
      <c r="F161" s="382">
        <f t="shared" ref="F161:K162" si="77">SUM(F162)</f>
        <v>195000</v>
      </c>
      <c r="G161" s="382">
        <f t="shared" si="77"/>
        <v>0</v>
      </c>
      <c r="H161" s="382">
        <f t="shared" si="77"/>
        <v>0</v>
      </c>
      <c r="I161" s="382">
        <f t="shared" si="77"/>
        <v>0</v>
      </c>
      <c r="J161" s="382">
        <f t="shared" si="77"/>
        <v>0</v>
      </c>
      <c r="K161" s="382">
        <f t="shared" si="77"/>
        <v>0</v>
      </c>
    </row>
    <row r="162" spans="1:11" ht="15" customHeight="1" x14ac:dyDescent="0.25">
      <c r="A162" s="412" t="s">
        <v>230</v>
      </c>
      <c r="B162" s="413"/>
      <c r="C162" s="383">
        <f>SUM(C163)</f>
        <v>163000</v>
      </c>
      <c r="D162" s="347">
        <f t="shared" si="76"/>
        <v>32000</v>
      </c>
      <c r="E162" s="328">
        <f t="shared" si="67"/>
        <v>195000</v>
      </c>
      <c r="F162" s="384">
        <f t="shared" si="77"/>
        <v>195000</v>
      </c>
      <c r="G162" s="384">
        <f t="shared" si="77"/>
        <v>0</v>
      </c>
      <c r="H162" s="384">
        <f t="shared" si="77"/>
        <v>0</v>
      </c>
      <c r="I162" s="384">
        <f t="shared" si="77"/>
        <v>0</v>
      </c>
      <c r="J162" s="384">
        <f t="shared" si="77"/>
        <v>0</v>
      </c>
      <c r="K162" s="384">
        <f t="shared" si="77"/>
        <v>0</v>
      </c>
    </row>
    <row r="163" spans="1:11" x14ac:dyDescent="0.25">
      <c r="A163" s="376">
        <v>411</v>
      </c>
      <c r="B163" s="369" t="s">
        <v>231</v>
      </c>
      <c r="C163" s="368">
        <v>163000</v>
      </c>
      <c r="D163" s="347">
        <v>32000</v>
      </c>
      <c r="E163" s="328">
        <v>195000</v>
      </c>
      <c r="F163" s="385">
        <v>195000</v>
      </c>
      <c r="G163" s="385">
        <v>0</v>
      </c>
      <c r="H163" s="385">
        <v>0</v>
      </c>
      <c r="I163" s="385">
        <v>0</v>
      </c>
      <c r="J163" s="385">
        <v>0</v>
      </c>
      <c r="K163" s="385">
        <v>0</v>
      </c>
    </row>
    <row r="164" spans="1:11" ht="15" customHeight="1" x14ac:dyDescent="0.25">
      <c r="A164" s="410" t="s">
        <v>232</v>
      </c>
      <c r="B164" s="411"/>
      <c r="C164" s="381">
        <f>SUM(C165)</f>
        <v>0</v>
      </c>
      <c r="D164" s="347">
        <f t="shared" si="76"/>
        <v>0</v>
      </c>
      <c r="E164" s="328">
        <f t="shared" si="67"/>
        <v>0</v>
      </c>
      <c r="F164" s="382">
        <f t="shared" ref="F164:K165" si="78">SUM(F165)</f>
        <v>0</v>
      </c>
      <c r="G164" s="382">
        <f t="shared" si="78"/>
        <v>0</v>
      </c>
      <c r="H164" s="382">
        <f t="shared" si="78"/>
        <v>0</v>
      </c>
      <c r="I164" s="382">
        <f t="shared" si="78"/>
        <v>0</v>
      </c>
      <c r="J164" s="382">
        <f t="shared" si="78"/>
        <v>0</v>
      </c>
      <c r="K164" s="382">
        <f t="shared" si="78"/>
        <v>0</v>
      </c>
    </row>
    <row r="165" spans="1:11" ht="15" customHeight="1" x14ac:dyDescent="0.25">
      <c r="A165" s="412" t="s">
        <v>233</v>
      </c>
      <c r="B165" s="413"/>
      <c r="C165" s="383">
        <f>SUM(C166)</f>
        <v>0</v>
      </c>
      <c r="D165" s="347">
        <f t="shared" si="76"/>
        <v>0</v>
      </c>
      <c r="E165" s="328">
        <f t="shared" si="67"/>
        <v>0</v>
      </c>
      <c r="F165" s="384">
        <f t="shared" si="78"/>
        <v>0</v>
      </c>
      <c r="G165" s="384">
        <f t="shared" si="78"/>
        <v>0</v>
      </c>
      <c r="H165" s="384">
        <f t="shared" si="78"/>
        <v>0</v>
      </c>
      <c r="I165" s="384">
        <f t="shared" si="78"/>
        <v>0</v>
      </c>
      <c r="J165" s="384">
        <f t="shared" si="78"/>
        <v>0</v>
      </c>
      <c r="K165" s="384">
        <f t="shared" si="78"/>
        <v>0</v>
      </c>
    </row>
    <row r="166" spans="1:11" x14ac:dyDescent="0.25">
      <c r="A166" s="376">
        <v>421</v>
      </c>
      <c r="B166" s="389" t="s">
        <v>84</v>
      </c>
      <c r="C166" s="368">
        <v>0</v>
      </c>
      <c r="D166" s="347">
        <v>0</v>
      </c>
      <c r="E166" s="328">
        <v>0</v>
      </c>
      <c r="F166" s="385">
        <v>0</v>
      </c>
      <c r="G166" s="385">
        <v>0</v>
      </c>
      <c r="H166" s="385">
        <v>0</v>
      </c>
      <c r="I166" s="385">
        <v>0</v>
      </c>
      <c r="J166" s="385">
        <v>0</v>
      </c>
      <c r="K166" s="385">
        <v>0</v>
      </c>
    </row>
    <row r="167" spans="1:11" x14ac:dyDescent="0.25">
      <c r="A167" s="408" t="s">
        <v>234</v>
      </c>
      <c r="B167" s="409"/>
      <c r="C167" s="362">
        <f>SUM(C168)</f>
        <v>20000</v>
      </c>
      <c r="D167" s="347">
        <f t="shared" si="76"/>
        <v>-3400</v>
      </c>
      <c r="E167" s="328">
        <f t="shared" si="67"/>
        <v>16600</v>
      </c>
      <c r="F167" s="333">
        <f t="shared" ref="F167:K168" si="79">SUM(F168)</f>
        <v>9200</v>
      </c>
      <c r="G167" s="333">
        <f t="shared" si="79"/>
        <v>0</v>
      </c>
      <c r="H167" s="333">
        <f t="shared" si="79"/>
        <v>7400</v>
      </c>
      <c r="I167" s="333">
        <f t="shared" si="79"/>
        <v>0</v>
      </c>
      <c r="J167" s="333">
        <f t="shared" si="79"/>
        <v>0</v>
      </c>
      <c r="K167" s="333">
        <f t="shared" si="79"/>
        <v>0</v>
      </c>
    </row>
    <row r="168" spans="1:11" x14ac:dyDescent="0.25">
      <c r="A168" s="421" t="s">
        <v>235</v>
      </c>
      <c r="B168" s="422"/>
      <c r="C168" s="365">
        <f>SUM(C169)</f>
        <v>20000</v>
      </c>
      <c r="D168" s="347">
        <f t="shared" si="76"/>
        <v>-3400</v>
      </c>
      <c r="E168" s="328">
        <f t="shared" si="67"/>
        <v>16600</v>
      </c>
      <c r="F168" s="336">
        <f t="shared" si="79"/>
        <v>9200</v>
      </c>
      <c r="G168" s="336">
        <f t="shared" si="79"/>
        <v>0</v>
      </c>
      <c r="H168" s="336">
        <f t="shared" si="79"/>
        <v>7400</v>
      </c>
      <c r="I168" s="336">
        <f t="shared" si="79"/>
        <v>0</v>
      </c>
      <c r="J168" s="336">
        <f t="shared" si="79"/>
        <v>0</v>
      </c>
      <c r="K168" s="336">
        <f t="shared" si="79"/>
        <v>0</v>
      </c>
    </row>
    <row r="169" spans="1:11" ht="15" customHeight="1" x14ac:dyDescent="0.25">
      <c r="A169" s="412" t="s">
        <v>236</v>
      </c>
      <c r="B169" s="413"/>
      <c r="C169" s="350">
        <f>SUM(C170+C171)</f>
        <v>20000</v>
      </c>
      <c r="D169" s="347">
        <f t="shared" si="76"/>
        <v>-3400</v>
      </c>
      <c r="E169" s="328">
        <f t="shared" si="67"/>
        <v>16600</v>
      </c>
      <c r="F169" s="339">
        <f t="shared" ref="F169:K169" si="80">SUM(F170+F171)</f>
        <v>9200</v>
      </c>
      <c r="G169" s="339">
        <f t="shared" si="80"/>
        <v>0</v>
      </c>
      <c r="H169" s="339">
        <f t="shared" si="80"/>
        <v>7400</v>
      </c>
      <c r="I169" s="339">
        <f t="shared" si="80"/>
        <v>0</v>
      </c>
      <c r="J169" s="339">
        <f t="shared" si="80"/>
        <v>0</v>
      </c>
      <c r="K169" s="339">
        <f t="shared" si="80"/>
        <v>0</v>
      </c>
    </row>
    <row r="170" spans="1:11" x14ac:dyDescent="0.25">
      <c r="A170" s="386">
        <v>322</v>
      </c>
      <c r="B170" s="389" t="s">
        <v>57</v>
      </c>
      <c r="C170" s="346">
        <v>10000</v>
      </c>
      <c r="D170" s="347">
        <v>5900</v>
      </c>
      <c r="E170" s="328">
        <v>15900</v>
      </c>
      <c r="F170" s="344">
        <v>9200</v>
      </c>
      <c r="G170" s="344">
        <v>0</v>
      </c>
      <c r="H170" s="344">
        <v>6700</v>
      </c>
      <c r="I170" s="344">
        <v>0</v>
      </c>
      <c r="J170" s="344">
        <v>0</v>
      </c>
      <c r="K170" s="344">
        <v>0</v>
      </c>
    </row>
    <row r="171" spans="1:11" x14ac:dyDescent="0.25">
      <c r="A171" s="386">
        <v>323</v>
      </c>
      <c r="B171" s="389" t="s">
        <v>59</v>
      </c>
      <c r="C171" s="346">
        <v>10000</v>
      </c>
      <c r="D171" s="347">
        <v>-9300</v>
      </c>
      <c r="E171" s="328">
        <v>700</v>
      </c>
      <c r="F171" s="344">
        <v>0</v>
      </c>
      <c r="G171" s="344">
        <v>0</v>
      </c>
      <c r="H171" s="344">
        <v>700</v>
      </c>
      <c r="I171" s="344">
        <v>0</v>
      </c>
      <c r="J171" s="344">
        <v>0</v>
      </c>
      <c r="K171" s="344">
        <v>0</v>
      </c>
    </row>
    <row r="172" spans="1:11" ht="15" customHeight="1" x14ac:dyDescent="0.25">
      <c r="A172" s="423" t="s">
        <v>237</v>
      </c>
      <c r="B172" s="424"/>
      <c r="C172" s="425">
        <f>SUM(C173)</f>
        <v>30000</v>
      </c>
      <c r="D172" s="347">
        <f t="shared" si="76"/>
        <v>0</v>
      </c>
      <c r="E172" s="328">
        <f t="shared" si="67"/>
        <v>30000</v>
      </c>
      <c r="F172" s="426">
        <f t="shared" ref="F172:K175" si="81">SUM(F173)</f>
        <v>30000</v>
      </c>
      <c r="G172" s="426">
        <f t="shared" si="81"/>
        <v>0</v>
      </c>
      <c r="H172" s="426">
        <f t="shared" si="81"/>
        <v>0</v>
      </c>
      <c r="I172" s="426">
        <f t="shared" si="81"/>
        <v>0</v>
      </c>
      <c r="J172" s="426">
        <f t="shared" si="81"/>
        <v>0</v>
      </c>
      <c r="K172" s="426">
        <f t="shared" si="81"/>
        <v>0</v>
      </c>
    </row>
    <row r="173" spans="1:11" x14ac:dyDescent="0.25">
      <c r="A173" s="427" t="s">
        <v>238</v>
      </c>
      <c r="B173" s="420"/>
      <c r="C173" s="428">
        <f>SUM(C174)</f>
        <v>30000</v>
      </c>
      <c r="D173" s="347">
        <f t="shared" si="76"/>
        <v>0</v>
      </c>
      <c r="E173" s="328">
        <f t="shared" si="67"/>
        <v>30000</v>
      </c>
      <c r="F173" s="429">
        <f t="shared" si="81"/>
        <v>30000</v>
      </c>
      <c r="G173" s="429">
        <f t="shared" si="81"/>
        <v>0</v>
      </c>
      <c r="H173" s="429">
        <f t="shared" si="81"/>
        <v>0</v>
      </c>
      <c r="I173" s="429">
        <f t="shared" si="81"/>
        <v>0</v>
      </c>
      <c r="J173" s="429">
        <f t="shared" si="81"/>
        <v>0</v>
      </c>
      <c r="K173" s="429">
        <f t="shared" si="81"/>
        <v>0</v>
      </c>
    </row>
    <row r="174" spans="1:11" ht="15" customHeight="1" x14ac:dyDescent="0.25">
      <c r="A174" s="410" t="s">
        <v>239</v>
      </c>
      <c r="B174" s="411"/>
      <c r="C174" s="430">
        <f>SUM(C175)</f>
        <v>30000</v>
      </c>
      <c r="D174" s="347">
        <f t="shared" si="76"/>
        <v>0</v>
      </c>
      <c r="E174" s="328">
        <f t="shared" si="67"/>
        <v>30000</v>
      </c>
      <c r="F174" s="431">
        <f t="shared" si="81"/>
        <v>30000</v>
      </c>
      <c r="G174" s="431">
        <f t="shared" si="81"/>
        <v>0</v>
      </c>
      <c r="H174" s="431">
        <f t="shared" si="81"/>
        <v>0</v>
      </c>
      <c r="I174" s="431">
        <f t="shared" si="81"/>
        <v>0</v>
      </c>
      <c r="J174" s="431">
        <f t="shared" si="81"/>
        <v>0</v>
      </c>
      <c r="K174" s="431">
        <f t="shared" si="81"/>
        <v>0</v>
      </c>
    </row>
    <row r="175" spans="1:11" ht="15" customHeight="1" x14ac:dyDescent="0.25">
      <c r="A175" s="412" t="s">
        <v>240</v>
      </c>
      <c r="B175" s="413"/>
      <c r="C175" s="432">
        <f>SUM(C176)</f>
        <v>30000</v>
      </c>
      <c r="D175" s="347">
        <f t="shared" si="76"/>
        <v>0</v>
      </c>
      <c r="E175" s="328">
        <f t="shared" si="67"/>
        <v>30000</v>
      </c>
      <c r="F175" s="433">
        <f t="shared" si="81"/>
        <v>30000</v>
      </c>
      <c r="G175" s="433">
        <f t="shared" si="81"/>
        <v>0</v>
      </c>
      <c r="H175" s="433">
        <f t="shared" si="81"/>
        <v>0</v>
      </c>
      <c r="I175" s="433">
        <f t="shared" si="81"/>
        <v>0</v>
      </c>
      <c r="J175" s="433">
        <f t="shared" si="81"/>
        <v>0</v>
      </c>
      <c r="K175" s="433">
        <f t="shared" si="81"/>
        <v>0</v>
      </c>
    </row>
    <row r="176" spans="1:11" x14ac:dyDescent="0.25">
      <c r="A176" s="386">
        <v>386</v>
      </c>
      <c r="B176" s="389" t="s">
        <v>77</v>
      </c>
      <c r="C176" s="346">
        <v>30000</v>
      </c>
      <c r="D176" s="347">
        <v>0</v>
      </c>
      <c r="E176" s="328">
        <v>30000</v>
      </c>
      <c r="F176" s="344">
        <v>30000</v>
      </c>
      <c r="G176" s="344">
        <v>0</v>
      </c>
      <c r="H176" s="344">
        <v>0</v>
      </c>
      <c r="I176" s="344">
        <v>0</v>
      </c>
      <c r="J176" s="344">
        <v>0</v>
      </c>
      <c r="K176" s="344">
        <v>0</v>
      </c>
    </row>
    <row r="177" spans="1:11" x14ac:dyDescent="0.25">
      <c r="A177" s="325" t="s">
        <v>241</v>
      </c>
      <c r="B177" s="434"/>
      <c r="C177" s="435">
        <f>SUM(C178)</f>
        <v>161864</v>
      </c>
      <c r="D177" s="347">
        <f t="shared" si="76"/>
        <v>17998</v>
      </c>
      <c r="E177" s="328">
        <f t="shared" si="67"/>
        <v>179862</v>
      </c>
      <c r="F177" s="325">
        <f t="shared" ref="F177:K180" si="82">SUM(F178)</f>
        <v>179862</v>
      </c>
      <c r="G177" s="325">
        <f t="shared" si="82"/>
        <v>0</v>
      </c>
      <c r="H177" s="325">
        <f t="shared" si="82"/>
        <v>0</v>
      </c>
      <c r="I177" s="325">
        <f t="shared" si="82"/>
        <v>0</v>
      </c>
      <c r="J177" s="325">
        <f t="shared" si="82"/>
        <v>0</v>
      </c>
      <c r="K177" s="325">
        <f t="shared" si="82"/>
        <v>0</v>
      </c>
    </row>
    <row r="178" spans="1:11" x14ac:dyDescent="0.25">
      <c r="A178" s="436" t="s">
        <v>242</v>
      </c>
      <c r="B178" s="403"/>
      <c r="C178" s="359">
        <f>SUM(C179)</f>
        <v>161864</v>
      </c>
      <c r="D178" s="347">
        <f t="shared" si="76"/>
        <v>17998</v>
      </c>
      <c r="E178" s="328">
        <f t="shared" si="67"/>
        <v>179862</v>
      </c>
      <c r="F178" s="330">
        <f t="shared" si="82"/>
        <v>179862</v>
      </c>
      <c r="G178" s="330">
        <f t="shared" si="82"/>
        <v>0</v>
      </c>
      <c r="H178" s="330">
        <f t="shared" si="82"/>
        <v>0</v>
      </c>
      <c r="I178" s="330">
        <f t="shared" si="82"/>
        <v>0</v>
      </c>
      <c r="J178" s="330">
        <f t="shared" si="82"/>
        <v>0</v>
      </c>
      <c r="K178" s="330">
        <f t="shared" si="82"/>
        <v>0</v>
      </c>
    </row>
    <row r="179" spans="1:11" ht="15" customHeight="1" x14ac:dyDescent="0.25">
      <c r="A179" s="437" t="s">
        <v>209</v>
      </c>
      <c r="B179" s="438"/>
      <c r="C179" s="362">
        <f>SUM(C180)</f>
        <v>161864</v>
      </c>
      <c r="D179" s="347">
        <f t="shared" si="76"/>
        <v>17998</v>
      </c>
      <c r="E179" s="328">
        <f t="shared" si="67"/>
        <v>179862</v>
      </c>
      <c r="F179" s="333">
        <f t="shared" si="82"/>
        <v>179862</v>
      </c>
      <c r="G179" s="333">
        <f t="shared" si="82"/>
        <v>0</v>
      </c>
      <c r="H179" s="333">
        <f t="shared" si="82"/>
        <v>0</v>
      </c>
      <c r="I179" s="333">
        <f t="shared" si="82"/>
        <v>0</v>
      </c>
      <c r="J179" s="333">
        <f t="shared" si="82"/>
        <v>0</v>
      </c>
      <c r="K179" s="333">
        <f t="shared" si="82"/>
        <v>0</v>
      </c>
    </row>
    <row r="180" spans="1:11" ht="15" customHeight="1" x14ac:dyDescent="0.25">
      <c r="A180" s="439" t="s">
        <v>243</v>
      </c>
      <c r="B180" s="440"/>
      <c r="C180" s="365">
        <f>SUM(C181)</f>
        <v>161864</v>
      </c>
      <c r="D180" s="347">
        <f t="shared" si="76"/>
        <v>17998</v>
      </c>
      <c r="E180" s="328">
        <f t="shared" si="67"/>
        <v>179862</v>
      </c>
      <c r="F180" s="336">
        <f t="shared" si="82"/>
        <v>179862</v>
      </c>
      <c r="G180" s="336">
        <f t="shared" si="82"/>
        <v>0</v>
      </c>
      <c r="H180" s="336">
        <f t="shared" si="82"/>
        <v>0</v>
      </c>
      <c r="I180" s="336">
        <f t="shared" si="82"/>
        <v>0</v>
      </c>
      <c r="J180" s="336">
        <f t="shared" si="82"/>
        <v>0</v>
      </c>
      <c r="K180" s="336">
        <f t="shared" si="82"/>
        <v>0</v>
      </c>
    </row>
    <row r="181" spans="1:11" x14ac:dyDescent="0.25">
      <c r="A181" s="441" t="s">
        <v>244</v>
      </c>
      <c r="B181" s="370"/>
      <c r="C181" s="350">
        <f>SUM(C182+C183+C184)</f>
        <v>161864</v>
      </c>
      <c r="D181" s="347">
        <f t="shared" si="76"/>
        <v>17998</v>
      </c>
      <c r="E181" s="328">
        <f t="shared" si="67"/>
        <v>179862</v>
      </c>
      <c r="F181" s="339">
        <f t="shared" ref="F181:K181" si="83">SUM(F182+F183+F184)</f>
        <v>179862</v>
      </c>
      <c r="G181" s="339">
        <f t="shared" si="83"/>
        <v>0</v>
      </c>
      <c r="H181" s="339">
        <f t="shared" si="83"/>
        <v>0</v>
      </c>
      <c r="I181" s="339">
        <f t="shared" si="83"/>
        <v>0</v>
      </c>
      <c r="J181" s="339">
        <f t="shared" si="83"/>
        <v>0</v>
      </c>
      <c r="K181" s="339">
        <f t="shared" si="83"/>
        <v>0</v>
      </c>
    </row>
    <row r="182" spans="1:11" x14ac:dyDescent="0.25">
      <c r="A182" s="342">
        <v>311</v>
      </c>
      <c r="B182" s="389" t="s">
        <v>49</v>
      </c>
      <c r="C182" s="346">
        <v>137250</v>
      </c>
      <c r="D182" s="347">
        <v>6121</v>
      </c>
      <c r="E182" s="328">
        <v>147453</v>
      </c>
      <c r="F182" s="344">
        <v>147453</v>
      </c>
      <c r="G182" s="344">
        <v>0</v>
      </c>
      <c r="H182" s="344">
        <v>0</v>
      </c>
      <c r="I182" s="344">
        <v>0</v>
      </c>
      <c r="J182" s="344">
        <v>0</v>
      </c>
      <c r="K182" s="344">
        <v>0</v>
      </c>
    </row>
    <row r="183" spans="1:11" x14ac:dyDescent="0.25">
      <c r="A183" s="342">
        <v>313</v>
      </c>
      <c r="B183" s="369" t="s">
        <v>52</v>
      </c>
      <c r="C183" s="346">
        <v>22614</v>
      </c>
      <c r="D183" s="347">
        <v>1939</v>
      </c>
      <c r="E183" s="328">
        <v>24409</v>
      </c>
      <c r="F183" s="344">
        <v>24409</v>
      </c>
      <c r="G183" s="344">
        <v>0</v>
      </c>
      <c r="H183" s="344">
        <v>0</v>
      </c>
      <c r="I183" s="344">
        <v>0</v>
      </c>
      <c r="J183" s="344">
        <v>0</v>
      </c>
      <c r="K183" s="344">
        <v>0</v>
      </c>
    </row>
    <row r="184" spans="1:11" x14ac:dyDescent="0.25">
      <c r="A184" s="342">
        <v>321</v>
      </c>
      <c r="B184" s="369" t="s">
        <v>55</v>
      </c>
      <c r="C184" s="346">
        <v>2000</v>
      </c>
      <c r="D184" s="347">
        <v>6000</v>
      </c>
      <c r="E184" s="328">
        <v>8000</v>
      </c>
      <c r="F184" s="344">
        <v>8000</v>
      </c>
      <c r="G184" s="344">
        <v>0</v>
      </c>
      <c r="H184" s="344">
        <v>0</v>
      </c>
      <c r="I184" s="344">
        <v>0</v>
      </c>
      <c r="J184" s="344">
        <v>0</v>
      </c>
      <c r="K184" s="344">
        <v>0</v>
      </c>
    </row>
    <row r="185" spans="1:11" x14ac:dyDescent="0.25">
      <c r="A185" s="442" t="s">
        <v>245</v>
      </c>
      <c r="B185" s="443"/>
      <c r="C185" s="435">
        <f>SUM(C186)</f>
        <v>503280</v>
      </c>
      <c r="D185" s="347">
        <f t="shared" si="76"/>
        <v>792629</v>
      </c>
      <c r="E185" s="328">
        <f t="shared" si="67"/>
        <v>1295909</v>
      </c>
      <c r="F185" s="325">
        <f t="shared" ref="F185:K186" si="84">SUM(F186)</f>
        <v>879409</v>
      </c>
      <c r="G185" s="325">
        <f t="shared" si="84"/>
        <v>5500</v>
      </c>
      <c r="H185" s="325">
        <f t="shared" si="84"/>
        <v>0</v>
      </c>
      <c r="I185" s="325">
        <f t="shared" si="84"/>
        <v>55000</v>
      </c>
      <c r="J185" s="325">
        <f t="shared" si="84"/>
        <v>0</v>
      </c>
      <c r="K185" s="325">
        <f t="shared" si="84"/>
        <v>356000</v>
      </c>
    </row>
    <row r="186" spans="1:11" x14ac:dyDescent="0.25">
      <c r="A186" s="444" t="s">
        <v>246</v>
      </c>
      <c r="B186" s="445"/>
      <c r="C186" s="359">
        <f>SUM(C187)</f>
        <v>503280</v>
      </c>
      <c r="D186" s="347">
        <f t="shared" si="76"/>
        <v>792629</v>
      </c>
      <c r="E186" s="328">
        <f t="shared" si="67"/>
        <v>1295909</v>
      </c>
      <c r="F186" s="330">
        <f t="shared" si="84"/>
        <v>879409</v>
      </c>
      <c r="G186" s="330">
        <f t="shared" si="84"/>
        <v>5500</v>
      </c>
      <c r="H186" s="330">
        <f t="shared" si="84"/>
        <v>0</v>
      </c>
      <c r="I186" s="330">
        <f t="shared" si="84"/>
        <v>55000</v>
      </c>
      <c r="J186" s="330">
        <f t="shared" si="84"/>
        <v>0</v>
      </c>
      <c r="K186" s="330">
        <f t="shared" si="84"/>
        <v>356000</v>
      </c>
    </row>
    <row r="187" spans="1:11" x14ac:dyDescent="0.25">
      <c r="A187" s="446" t="s">
        <v>209</v>
      </c>
      <c r="B187" s="447"/>
      <c r="C187" s="362">
        <f>SUM(C188+C197+C200+C203+C206)</f>
        <v>503280</v>
      </c>
      <c r="D187" s="347">
        <f t="shared" si="76"/>
        <v>792629</v>
      </c>
      <c r="E187" s="328">
        <f t="shared" si="67"/>
        <v>1295909</v>
      </c>
      <c r="F187" s="333">
        <f t="shared" ref="F187:K187" si="85">SUM(F188+F197+F200+F203+F206)</f>
        <v>879409</v>
      </c>
      <c r="G187" s="333">
        <f t="shared" si="85"/>
        <v>5500</v>
      </c>
      <c r="H187" s="333">
        <f t="shared" si="85"/>
        <v>0</v>
      </c>
      <c r="I187" s="333">
        <f t="shared" si="85"/>
        <v>55000</v>
      </c>
      <c r="J187" s="333">
        <f t="shared" si="85"/>
        <v>0</v>
      </c>
      <c r="K187" s="333">
        <f t="shared" si="85"/>
        <v>356000</v>
      </c>
    </row>
    <row r="188" spans="1:11" ht="15" customHeight="1" x14ac:dyDescent="0.25">
      <c r="A188" s="448" t="s">
        <v>247</v>
      </c>
      <c r="B188" s="449"/>
      <c r="C188" s="365">
        <f>SUM(C189+C191+C193+C195)</f>
        <v>99000</v>
      </c>
      <c r="D188" s="347">
        <f t="shared" si="76"/>
        <v>1970</v>
      </c>
      <c r="E188" s="328">
        <f t="shared" si="67"/>
        <v>100970</v>
      </c>
      <c r="F188" s="336">
        <f t="shared" ref="F188:K188" si="86">SUM(F189+F191+F193+F195)</f>
        <v>100970</v>
      </c>
      <c r="G188" s="336">
        <f t="shared" si="86"/>
        <v>0</v>
      </c>
      <c r="H188" s="336">
        <f t="shared" si="86"/>
        <v>0</v>
      </c>
      <c r="I188" s="336">
        <f t="shared" si="86"/>
        <v>0</v>
      </c>
      <c r="J188" s="336">
        <f t="shared" si="86"/>
        <v>0</v>
      </c>
      <c r="K188" s="336">
        <f t="shared" si="86"/>
        <v>0</v>
      </c>
    </row>
    <row r="189" spans="1:11" x14ac:dyDescent="0.25">
      <c r="A189" s="371" t="s">
        <v>248</v>
      </c>
      <c r="B189" s="371"/>
      <c r="C189" s="350">
        <f>SUM(C190)</f>
        <v>42000</v>
      </c>
      <c r="D189" s="347">
        <f t="shared" si="76"/>
        <v>-30</v>
      </c>
      <c r="E189" s="328">
        <f t="shared" si="67"/>
        <v>41970</v>
      </c>
      <c r="F189" s="339">
        <f t="shared" ref="F189:K189" si="87">SUM(F190)</f>
        <v>41970</v>
      </c>
      <c r="G189" s="339">
        <f t="shared" si="87"/>
        <v>0</v>
      </c>
      <c r="H189" s="339">
        <f t="shared" si="87"/>
        <v>0</v>
      </c>
      <c r="I189" s="339">
        <f t="shared" si="87"/>
        <v>0</v>
      </c>
      <c r="J189" s="339">
        <f t="shared" si="87"/>
        <v>0</v>
      </c>
      <c r="K189" s="339">
        <f t="shared" si="87"/>
        <v>0</v>
      </c>
    </row>
    <row r="190" spans="1:11" ht="24.75" x14ac:dyDescent="0.25">
      <c r="A190" s="367">
        <v>329</v>
      </c>
      <c r="B190" s="343" t="s">
        <v>61</v>
      </c>
      <c r="C190" s="346">
        <v>42000</v>
      </c>
      <c r="D190" s="347">
        <v>-30</v>
      </c>
      <c r="E190" s="328">
        <v>41970</v>
      </c>
      <c r="F190" s="344">
        <v>41970</v>
      </c>
      <c r="G190" s="344">
        <v>0</v>
      </c>
      <c r="H190" s="344">
        <v>0</v>
      </c>
      <c r="I190" s="344">
        <v>0</v>
      </c>
      <c r="J190" s="344">
        <v>0</v>
      </c>
      <c r="K190" s="344">
        <v>0</v>
      </c>
    </row>
    <row r="191" spans="1:11" x14ac:dyDescent="0.25">
      <c r="A191" s="371" t="s">
        <v>249</v>
      </c>
      <c r="B191" s="390"/>
      <c r="C191" s="350">
        <f>SUM(C192)</f>
        <v>20000</v>
      </c>
      <c r="D191" s="347">
        <f t="shared" si="76"/>
        <v>0</v>
      </c>
      <c r="E191" s="328">
        <f t="shared" si="67"/>
        <v>20000</v>
      </c>
      <c r="F191" s="339">
        <f t="shared" ref="F191:K191" si="88">SUM(F192)</f>
        <v>20000</v>
      </c>
      <c r="G191" s="339">
        <f t="shared" si="88"/>
        <v>0</v>
      </c>
      <c r="H191" s="339">
        <f t="shared" si="88"/>
        <v>0</v>
      </c>
      <c r="I191" s="339">
        <f t="shared" si="88"/>
        <v>0</v>
      </c>
      <c r="J191" s="339">
        <f t="shared" si="88"/>
        <v>0</v>
      </c>
      <c r="K191" s="339">
        <f t="shared" si="88"/>
        <v>0</v>
      </c>
    </row>
    <row r="192" spans="1:11" x14ac:dyDescent="0.25">
      <c r="A192" s="342">
        <v>385</v>
      </c>
      <c r="B192" s="389" t="s">
        <v>76</v>
      </c>
      <c r="C192" s="346">
        <v>20000</v>
      </c>
      <c r="D192" s="347">
        <v>0</v>
      </c>
      <c r="E192" s="328">
        <v>20000</v>
      </c>
      <c r="F192" s="344">
        <v>20000</v>
      </c>
      <c r="G192" s="344">
        <v>0</v>
      </c>
      <c r="H192" s="344">
        <v>0</v>
      </c>
      <c r="I192" s="344">
        <v>0</v>
      </c>
      <c r="J192" s="344">
        <v>0</v>
      </c>
      <c r="K192" s="344">
        <v>0</v>
      </c>
    </row>
    <row r="193" spans="1:11" x14ac:dyDescent="0.25">
      <c r="A193" s="370" t="s">
        <v>250</v>
      </c>
      <c r="B193" s="390" t="s">
        <v>251</v>
      </c>
      <c r="C193" s="350">
        <f>SUM(C194)</f>
        <v>22000</v>
      </c>
      <c r="D193" s="347">
        <f t="shared" si="76"/>
        <v>2000</v>
      </c>
      <c r="E193" s="328">
        <f t="shared" si="67"/>
        <v>24000</v>
      </c>
      <c r="F193" s="339">
        <f t="shared" ref="F193:K193" si="89">SUM(F194)</f>
        <v>24000</v>
      </c>
      <c r="G193" s="339">
        <f t="shared" si="89"/>
        <v>0</v>
      </c>
      <c r="H193" s="339">
        <f t="shared" si="89"/>
        <v>0</v>
      </c>
      <c r="I193" s="339">
        <f t="shared" si="89"/>
        <v>0</v>
      </c>
      <c r="J193" s="339">
        <f t="shared" si="89"/>
        <v>0</v>
      </c>
      <c r="K193" s="339">
        <f t="shared" si="89"/>
        <v>0</v>
      </c>
    </row>
    <row r="194" spans="1:11" x14ac:dyDescent="0.25">
      <c r="A194" s="342">
        <v>329</v>
      </c>
      <c r="B194" s="389" t="s">
        <v>61</v>
      </c>
      <c r="C194" s="346">
        <v>22000</v>
      </c>
      <c r="D194" s="347">
        <v>2000</v>
      </c>
      <c r="E194" s="328">
        <v>24000</v>
      </c>
      <c r="F194" s="344">
        <v>24000</v>
      </c>
      <c r="G194" s="344">
        <v>0</v>
      </c>
      <c r="H194" s="344">
        <v>0</v>
      </c>
      <c r="I194" s="344">
        <v>0</v>
      </c>
      <c r="J194" s="344">
        <v>0</v>
      </c>
      <c r="K194" s="344">
        <v>0</v>
      </c>
    </row>
    <row r="195" spans="1:11" x14ac:dyDescent="0.25">
      <c r="A195" s="370" t="s">
        <v>252</v>
      </c>
      <c r="B195" s="390"/>
      <c r="C195" s="350">
        <f>SUM(C196)</f>
        <v>15000</v>
      </c>
      <c r="D195" s="347">
        <f t="shared" si="76"/>
        <v>0</v>
      </c>
      <c r="E195" s="328">
        <f t="shared" si="67"/>
        <v>15000</v>
      </c>
      <c r="F195" s="339">
        <f t="shared" ref="F195:K195" si="90">SUM(F196)</f>
        <v>15000</v>
      </c>
      <c r="G195" s="339">
        <f t="shared" si="90"/>
        <v>0</v>
      </c>
      <c r="H195" s="339">
        <f t="shared" si="90"/>
        <v>0</v>
      </c>
      <c r="I195" s="339">
        <f t="shared" si="90"/>
        <v>0</v>
      </c>
      <c r="J195" s="339">
        <f t="shared" si="90"/>
        <v>0</v>
      </c>
      <c r="K195" s="339">
        <f t="shared" si="90"/>
        <v>0</v>
      </c>
    </row>
    <row r="196" spans="1:11" x14ac:dyDescent="0.25">
      <c r="A196" s="342">
        <v>381</v>
      </c>
      <c r="B196" s="389" t="s">
        <v>74</v>
      </c>
      <c r="C196" s="344">
        <v>15000</v>
      </c>
      <c r="D196" s="347">
        <v>0</v>
      </c>
      <c r="E196" s="328">
        <v>15000</v>
      </c>
      <c r="F196" s="344">
        <v>15000</v>
      </c>
      <c r="G196" s="344">
        <v>0</v>
      </c>
      <c r="H196" s="344">
        <v>0</v>
      </c>
      <c r="I196" s="344">
        <v>0</v>
      </c>
      <c r="J196" s="344">
        <v>0</v>
      </c>
      <c r="K196" s="344">
        <v>0</v>
      </c>
    </row>
    <row r="197" spans="1:11" x14ac:dyDescent="0.25">
      <c r="A197" s="379" t="s">
        <v>253</v>
      </c>
      <c r="B197" s="450"/>
      <c r="C197" s="365">
        <f>SUM(C198)</f>
        <v>36000</v>
      </c>
      <c r="D197" s="347">
        <f t="shared" si="76"/>
        <v>4000</v>
      </c>
      <c r="E197" s="328">
        <f t="shared" si="67"/>
        <v>40000</v>
      </c>
      <c r="F197" s="336">
        <f t="shared" ref="F197:K198" si="91">SUM(F198)</f>
        <v>40000</v>
      </c>
      <c r="G197" s="336">
        <f t="shared" si="91"/>
        <v>0</v>
      </c>
      <c r="H197" s="336">
        <f t="shared" si="91"/>
        <v>0</v>
      </c>
      <c r="I197" s="336">
        <f t="shared" si="91"/>
        <v>0</v>
      </c>
      <c r="J197" s="336">
        <f t="shared" si="91"/>
        <v>0</v>
      </c>
      <c r="K197" s="336">
        <f t="shared" si="91"/>
        <v>0</v>
      </c>
    </row>
    <row r="198" spans="1:11" x14ac:dyDescent="0.25">
      <c r="A198" s="370" t="s">
        <v>254</v>
      </c>
      <c r="B198" s="390"/>
      <c r="C198" s="350">
        <f>SUM(C199)</f>
        <v>36000</v>
      </c>
      <c r="D198" s="347">
        <f t="shared" si="76"/>
        <v>4000</v>
      </c>
      <c r="E198" s="328">
        <f t="shared" si="67"/>
        <v>40000</v>
      </c>
      <c r="F198" s="339">
        <f t="shared" si="91"/>
        <v>40000</v>
      </c>
      <c r="G198" s="339">
        <f t="shared" si="91"/>
        <v>0</v>
      </c>
      <c r="H198" s="339">
        <f t="shared" si="91"/>
        <v>0</v>
      </c>
      <c r="I198" s="339">
        <f t="shared" si="91"/>
        <v>0</v>
      </c>
      <c r="J198" s="339">
        <f t="shared" si="91"/>
        <v>0</v>
      </c>
      <c r="K198" s="339">
        <f t="shared" si="91"/>
        <v>0</v>
      </c>
    </row>
    <row r="199" spans="1:11" x14ac:dyDescent="0.25">
      <c r="A199" s="342">
        <v>381</v>
      </c>
      <c r="B199" s="389" t="s">
        <v>74</v>
      </c>
      <c r="C199" s="346">
        <v>36000</v>
      </c>
      <c r="D199" s="347">
        <v>4000</v>
      </c>
      <c r="E199" s="328">
        <v>40000</v>
      </c>
      <c r="F199" s="344">
        <v>40000</v>
      </c>
      <c r="G199" s="344">
        <v>0</v>
      </c>
      <c r="H199" s="344">
        <v>0</v>
      </c>
      <c r="I199" s="344">
        <v>0</v>
      </c>
      <c r="J199" s="344">
        <v>0</v>
      </c>
      <c r="K199" s="344">
        <v>0</v>
      </c>
    </row>
    <row r="200" spans="1:11" x14ac:dyDescent="0.25">
      <c r="A200" s="379" t="s">
        <v>255</v>
      </c>
      <c r="B200" s="450"/>
      <c r="C200" s="365">
        <f>SUM(C201)</f>
        <v>60000</v>
      </c>
      <c r="D200" s="347">
        <f t="shared" ref="D200:D211" si="92">SUM(E200-C200)</f>
        <v>-19500</v>
      </c>
      <c r="E200" s="328">
        <f t="shared" si="67"/>
        <v>40500</v>
      </c>
      <c r="F200" s="336">
        <f t="shared" ref="F200:K201" si="93">SUM(F201)</f>
        <v>40500</v>
      </c>
      <c r="G200" s="336">
        <f t="shared" si="93"/>
        <v>0</v>
      </c>
      <c r="H200" s="336">
        <f t="shared" si="93"/>
        <v>0</v>
      </c>
      <c r="I200" s="336">
        <f t="shared" si="93"/>
        <v>0</v>
      </c>
      <c r="J200" s="336">
        <f t="shared" si="93"/>
        <v>0</v>
      </c>
      <c r="K200" s="336">
        <f t="shared" si="93"/>
        <v>0</v>
      </c>
    </row>
    <row r="201" spans="1:11" ht="15" customHeight="1" x14ac:dyDescent="0.25">
      <c r="A201" s="366" t="s">
        <v>256</v>
      </c>
      <c r="B201" s="349"/>
      <c r="C201" s="350">
        <f>SUM(C202)</f>
        <v>60000</v>
      </c>
      <c r="D201" s="347">
        <f t="shared" si="92"/>
        <v>-19500</v>
      </c>
      <c r="E201" s="328">
        <f t="shared" si="67"/>
        <v>40500</v>
      </c>
      <c r="F201" s="339">
        <f t="shared" si="93"/>
        <v>40500</v>
      </c>
      <c r="G201" s="339">
        <f t="shared" si="93"/>
        <v>0</v>
      </c>
      <c r="H201" s="339">
        <f t="shared" si="93"/>
        <v>0</v>
      </c>
      <c r="I201" s="339">
        <f t="shared" si="93"/>
        <v>0</v>
      </c>
      <c r="J201" s="339">
        <f t="shared" si="93"/>
        <v>0</v>
      </c>
      <c r="K201" s="339">
        <f t="shared" si="93"/>
        <v>0</v>
      </c>
    </row>
    <row r="202" spans="1:11" x14ac:dyDescent="0.25">
      <c r="A202" s="342">
        <v>329</v>
      </c>
      <c r="B202" s="389" t="s">
        <v>61</v>
      </c>
      <c r="C202" s="346">
        <v>60000</v>
      </c>
      <c r="D202" s="347">
        <v>-19500</v>
      </c>
      <c r="E202" s="328">
        <v>40500</v>
      </c>
      <c r="F202" s="344">
        <v>40500</v>
      </c>
      <c r="G202" s="344">
        <v>0</v>
      </c>
      <c r="H202" s="344">
        <v>0</v>
      </c>
      <c r="I202" s="344">
        <v>0</v>
      </c>
      <c r="J202" s="344">
        <v>0</v>
      </c>
      <c r="K202" s="344">
        <v>0</v>
      </c>
    </row>
    <row r="203" spans="1:11" x14ac:dyDescent="0.25">
      <c r="A203" s="379" t="s">
        <v>257</v>
      </c>
      <c r="B203" s="450"/>
      <c r="C203" s="365">
        <f>SUM(C204)</f>
        <v>5000</v>
      </c>
      <c r="D203" s="347">
        <f t="shared" si="92"/>
        <v>0</v>
      </c>
      <c r="E203" s="328">
        <f t="shared" si="67"/>
        <v>5000</v>
      </c>
      <c r="F203" s="336">
        <f t="shared" ref="F203:K204" si="94">SUM(F204)</f>
        <v>5000</v>
      </c>
      <c r="G203" s="336">
        <f t="shared" si="94"/>
        <v>0</v>
      </c>
      <c r="H203" s="336">
        <f t="shared" si="94"/>
        <v>0</v>
      </c>
      <c r="I203" s="336">
        <f t="shared" si="94"/>
        <v>0</v>
      </c>
      <c r="J203" s="336">
        <f t="shared" si="94"/>
        <v>0</v>
      </c>
      <c r="K203" s="336">
        <f t="shared" si="94"/>
        <v>0</v>
      </c>
    </row>
    <row r="204" spans="1:11" ht="15" customHeight="1" x14ac:dyDescent="0.25">
      <c r="A204" s="366" t="s">
        <v>258</v>
      </c>
      <c r="B204" s="349"/>
      <c r="C204" s="350">
        <f>SUM(C205)</f>
        <v>5000</v>
      </c>
      <c r="D204" s="347">
        <f t="shared" si="92"/>
        <v>0</v>
      </c>
      <c r="E204" s="328">
        <f t="shared" si="67"/>
        <v>5000</v>
      </c>
      <c r="F204" s="339">
        <f t="shared" si="94"/>
        <v>5000</v>
      </c>
      <c r="G204" s="339">
        <f t="shared" si="94"/>
        <v>0</v>
      </c>
      <c r="H204" s="339">
        <f t="shared" si="94"/>
        <v>0</v>
      </c>
      <c r="I204" s="339">
        <f t="shared" si="94"/>
        <v>0</v>
      </c>
      <c r="J204" s="339">
        <f t="shared" si="94"/>
        <v>0</v>
      </c>
      <c r="K204" s="339">
        <f t="shared" si="94"/>
        <v>0</v>
      </c>
    </row>
    <row r="205" spans="1:11" x14ac:dyDescent="0.25">
      <c r="A205" s="342">
        <v>329</v>
      </c>
      <c r="B205" s="389" t="s">
        <v>61</v>
      </c>
      <c r="C205" s="346">
        <v>5000</v>
      </c>
      <c r="D205" s="347">
        <v>0</v>
      </c>
      <c r="E205" s="328">
        <v>5000</v>
      </c>
      <c r="F205" s="344">
        <v>5000</v>
      </c>
      <c r="G205" s="344">
        <v>0</v>
      </c>
      <c r="H205" s="344">
        <v>0</v>
      </c>
      <c r="I205" s="344">
        <v>0</v>
      </c>
      <c r="J205" s="344">
        <v>0</v>
      </c>
      <c r="K205" s="344">
        <v>0</v>
      </c>
    </row>
    <row r="206" spans="1:11" x14ac:dyDescent="0.25">
      <c r="A206" s="379" t="s">
        <v>259</v>
      </c>
      <c r="B206" s="450"/>
      <c r="C206" s="365">
        <f>SUM(C207+C211)</f>
        <v>303280</v>
      </c>
      <c r="D206" s="347">
        <f t="shared" si="92"/>
        <v>806159</v>
      </c>
      <c r="E206" s="328">
        <f t="shared" ref="E206:E207" si="95">SUM(F206:K206)</f>
        <v>1109439</v>
      </c>
      <c r="F206" s="336">
        <f t="shared" ref="F206:K206" si="96">SUM(F207+F211)</f>
        <v>692939</v>
      </c>
      <c r="G206" s="336">
        <f t="shared" si="96"/>
        <v>5500</v>
      </c>
      <c r="H206" s="336">
        <f t="shared" si="96"/>
        <v>0</v>
      </c>
      <c r="I206" s="336">
        <f t="shared" si="96"/>
        <v>55000</v>
      </c>
      <c r="J206" s="336">
        <f t="shared" si="96"/>
        <v>0</v>
      </c>
      <c r="K206" s="336">
        <f t="shared" si="96"/>
        <v>356000</v>
      </c>
    </row>
    <row r="207" spans="1:11" ht="15" customHeight="1" x14ac:dyDescent="0.25">
      <c r="A207" s="366" t="s">
        <v>260</v>
      </c>
      <c r="B207" s="349"/>
      <c r="C207" s="350">
        <f>SUM(C208+C209+C210)</f>
        <v>103280</v>
      </c>
      <c r="D207" s="347">
        <f t="shared" si="92"/>
        <v>-44041</v>
      </c>
      <c r="E207" s="328">
        <f t="shared" si="95"/>
        <v>59239</v>
      </c>
      <c r="F207" s="339">
        <f t="shared" ref="F207:K207" si="97">SUM(F208+F209+F210)</f>
        <v>53739</v>
      </c>
      <c r="G207" s="339">
        <f t="shared" si="97"/>
        <v>5500</v>
      </c>
      <c r="H207" s="339">
        <f t="shared" si="97"/>
        <v>0</v>
      </c>
      <c r="I207" s="339">
        <f t="shared" si="97"/>
        <v>0</v>
      </c>
      <c r="J207" s="339">
        <f t="shared" si="97"/>
        <v>0</v>
      </c>
      <c r="K207" s="339">
        <f t="shared" si="97"/>
        <v>0</v>
      </c>
    </row>
    <row r="208" spans="1:11" x14ac:dyDescent="0.25">
      <c r="A208" s="342">
        <v>322</v>
      </c>
      <c r="B208" s="389" t="s">
        <v>57</v>
      </c>
      <c r="C208" s="346">
        <v>39000</v>
      </c>
      <c r="D208" s="347">
        <v>-3040</v>
      </c>
      <c r="E208" s="328">
        <v>35960</v>
      </c>
      <c r="F208" s="344">
        <v>32960</v>
      </c>
      <c r="G208" s="344">
        <v>3000</v>
      </c>
      <c r="H208" s="344">
        <v>0</v>
      </c>
      <c r="I208" s="344">
        <v>0</v>
      </c>
      <c r="J208" s="344">
        <v>0</v>
      </c>
      <c r="K208" s="344">
        <v>0</v>
      </c>
    </row>
    <row r="209" spans="1:11" x14ac:dyDescent="0.25">
      <c r="A209" s="342">
        <v>323</v>
      </c>
      <c r="B209" s="343" t="s">
        <v>59</v>
      </c>
      <c r="C209" s="346">
        <v>54000</v>
      </c>
      <c r="D209" s="347">
        <v>-41500</v>
      </c>
      <c r="E209" s="328">
        <v>12500</v>
      </c>
      <c r="F209" s="344">
        <v>10000</v>
      </c>
      <c r="G209" s="344">
        <v>2500</v>
      </c>
      <c r="H209" s="344">
        <v>0</v>
      </c>
      <c r="I209" s="344">
        <v>0</v>
      </c>
      <c r="J209" s="344">
        <v>0</v>
      </c>
      <c r="K209" s="344">
        <v>0</v>
      </c>
    </row>
    <row r="210" spans="1:11" ht="24.75" x14ac:dyDescent="0.25">
      <c r="A210" s="342">
        <v>329</v>
      </c>
      <c r="B210" s="343" t="s">
        <v>61</v>
      </c>
      <c r="C210" s="346">
        <v>10280</v>
      </c>
      <c r="D210" s="347">
        <v>499</v>
      </c>
      <c r="E210" s="328">
        <v>10779</v>
      </c>
      <c r="F210" s="344">
        <v>10779</v>
      </c>
      <c r="G210" s="344">
        <v>0</v>
      </c>
      <c r="H210" s="344">
        <v>0</v>
      </c>
      <c r="I210" s="344">
        <v>0</v>
      </c>
      <c r="J210" s="344">
        <v>0</v>
      </c>
      <c r="K210" s="344">
        <v>0</v>
      </c>
    </row>
    <row r="211" spans="1:11" ht="15" customHeight="1" x14ac:dyDescent="0.25">
      <c r="A211" s="451" t="s">
        <v>261</v>
      </c>
      <c r="B211" s="452"/>
      <c r="C211" s="350">
        <f>SUM(C212)</f>
        <v>200000</v>
      </c>
      <c r="D211" s="347">
        <f t="shared" si="92"/>
        <v>850200</v>
      </c>
      <c r="E211" s="328">
        <f>SUM(F211:K211)</f>
        <v>1050200</v>
      </c>
      <c r="F211" s="339">
        <f t="shared" ref="F211:K211" si="98">SUM(F212)</f>
        <v>639200</v>
      </c>
      <c r="G211" s="339">
        <f t="shared" si="98"/>
        <v>0</v>
      </c>
      <c r="H211" s="339">
        <f t="shared" si="98"/>
        <v>0</v>
      </c>
      <c r="I211" s="339">
        <f t="shared" si="98"/>
        <v>55000</v>
      </c>
      <c r="J211" s="339">
        <f t="shared" si="98"/>
        <v>0</v>
      </c>
      <c r="K211" s="339">
        <f t="shared" si="98"/>
        <v>356000</v>
      </c>
    </row>
    <row r="212" spans="1:11" x14ac:dyDescent="0.25">
      <c r="A212" s="342">
        <v>421</v>
      </c>
      <c r="B212" s="389" t="s">
        <v>84</v>
      </c>
      <c r="C212" s="346">
        <v>200000</v>
      </c>
      <c r="D212" s="347">
        <v>850200</v>
      </c>
      <c r="E212" s="328">
        <v>1050200</v>
      </c>
      <c r="F212" s="344">
        <v>639200</v>
      </c>
      <c r="G212" s="344">
        <v>0</v>
      </c>
      <c r="H212" s="344">
        <v>0</v>
      </c>
      <c r="I212" s="344">
        <v>55000</v>
      </c>
      <c r="J212" s="344">
        <v>0</v>
      </c>
      <c r="K212" s="344">
        <v>356000</v>
      </c>
    </row>
    <row r="213" spans="1:11" x14ac:dyDescent="0.25">
      <c r="A213" s="453"/>
      <c r="B213" s="454"/>
      <c r="C213" s="455"/>
      <c r="D213" s="456"/>
      <c r="E213" s="456"/>
      <c r="F213" s="455"/>
      <c r="G213" s="455"/>
      <c r="H213" s="455"/>
      <c r="I213" s="455"/>
      <c r="J213" s="455"/>
      <c r="K213" s="455"/>
    </row>
    <row r="215" spans="1:11" ht="15.75" x14ac:dyDescent="0.25">
      <c r="A215" s="457" t="s">
        <v>262</v>
      </c>
      <c r="B215" s="457"/>
      <c r="C215" s="457"/>
      <c r="D215" s="457"/>
      <c r="E215" s="457"/>
      <c r="F215" s="457"/>
      <c r="G215" s="457"/>
      <c r="H215" s="457"/>
      <c r="I215" s="457"/>
      <c r="J215" s="457"/>
      <c r="K215" s="457"/>
    </row>
    <row r="216" spans="1:11" ht="15" customHeight="1" x14ac:dyDescent="0.25">
      <c r="A216" s="458" t="s">
        <v>263</v>
      </c>
      <c r="B216" s="458"/>
      <c r="C216" s="458"/>
      <c r="D216" s="458"/>
      <c r="E216" s="458"/>
      <c r="F216" s="458"/>
      <c r="G216" s="458"/>
      <c r="H216" s="458"/>
      <c r="I216" s="458"/>
      <c r="J216" s="458"/>
      <c r="K216" s="458"/>
    </row>
    <row r="217" spans="1:11" x14ac:dyDescent="0.25">
      <c r="A217" s="459"/>
      <c r="B217" s="459"/>
      <c r="C217" s="459"/>
      <c r="D217" s="459"/>
      <c r="E217" s="459"/>
      <c r="F217" s="459"/>
      <c r="G217" s="459"/>
      <c r="H217" s="459"/>
      <c r="I217" s="459"/>
      <c r="J217" s="459"/>
      <c r="K217" s="459"/>
    </row>
    <row r="218" spans="1:11" x14ac:dyDescent="0.25">
      <c r="A218" s="459"/>
      <c r="B218" s="459"/>
      <c r="C218" s="459"/>
      <c r="D218" s="459"/>
      <c r="E218" s="459"/>
      <c r="F218" s="459"/>
      <c r="G218" s="459"/>
      <c r="H218" s="459"/>
      <c r="I218" s="459"/>
      <c r="J218" s="459"/>
      <c r="K218" s="459"/>
    </row>
    <row r="219" spans="1:11" ht="15.75" x14ac:dyDescent="0.25">
      <c r="A219" s="310" t="s">
        <v>264</v>
      </c>
      <c r="B219" s="310"/>
      <c r="C219" s="310"/>
      <c r="D219" s="310"/>
      <c r="E219" s="310"/>
      <c r="F219" s="310"/>
      <c r="G219" s="310"/>
      <c r="H219" s="310"/>
      <c r="I219" s="310"/>
      <c r="J219" s="310"/>
      <c r="K219" s="310"/>
    </row>
    <row r="220" spans="1:11" ht="15" customHeight="1" x14ac:dyDescent="0.25">
      <c r="A220" s="458" t="s">
        <v>265</v>
      </c>
      <c r="B220" s="458"/>
      <c r="C220" s="458"/>
      <c r="D220" s="458"/>
      <c r="E220" s="458"/>
      <c r="F220" s="458"/>
      <c r="G220" s="458"/>
      <c r="H220" s="458"/>
      <c r="I220" s="458"/>
      <c r="J220" s="458"/>
      <c r="K220" s="458"/>
    </row>
    <row r="221" spans="1:11" x14ac:dyDescent="0.25">
      <c r="A221" s="460"/>
      <c r="B221" s="460"/>
      <c r="C221" s="460"/>
      <c r="D221" s="460"/>
      <c r="E221" s="460"/>
      <c r="F221" s="460"/>
      <c r="G221" s="460"/>
      <c r="H221" s="460"/>
      <c r="I221" s="460"/>
      <c r="J221" s="460"/>
      <c r="K221" s="460"/>
    </row>
    <row r="222" spans="1:11" ht="15.75" x14ac:dyDescent="0.25">
      <c r="A222" s="310" t="s">
        <v>266</v>
      </c>
      <c r="B222" s="310"/>
      <c r="C222" s="310"/>
      <c r="D222" s="310"/>
      <c r="E222" s="310"/>
      <c r="F222" s="310"/>
      <c r="G222" s="310"/>
      <c r="H222" s="310"/>
      <c r="I222" s="310"/>
      <c r="J222" s="310"/>
      <c r="K222" s="310"/>
    </row>
    <row r="223" spans="1:11" ht="15.75" x14ac:dyDescent="0.25">
      <c r="A223" s="310" t="s">
        <v>267</v>
      </c>
      <c r="B223" s="310"/>
      <c r="C223" s="310"/>
      <c r="D223" s="310"/>
      <c r="E223" s="310"/>
      <c r="F223" s="310"/>
      <c r="G223" s="310"/>
      <c r="H223" s="310"/>
      <c r="I223" s="310"/>
      <c r="J223" s="310"/>
      <c r="K223" s="310"/>
    </row>
    <row r="224" spans="1:11" ht="15.75" x14ac:dyDescent="0.25">
      <c r="A224" s="310" t="s">
        <v>0</v>
      </c>
      <c r="B224" s="310"/>
      <c r="C224" s="310"/>
      <c r="D224" s="310"/>
      <c r="E224" s="310"/>
      <c r="F224" s="310"/>
      <c r="G224" s="310"/>
      <c r="H224" s="310"/>
      <c r="I224" s="310"/>
      <c r="J224" s="310"/>
      <c r="K224" s="310"/>
    </row>
    <row r="225" spans="1:11" ht="15.75" x14ac:dyDescent="0.25">
      <c r="A225" s="310" t="s">
        <v>268</v>
      </c>
      <c r="B225" s="310"/>
      <c r="C225" s="310"/>
      <c r="D225" s="310"/>
      <c r="E225" s="310"/>
      <c r="F225" s="310"/>
      <c r="G225" s="310"/>
      <c r="H225" s="310"/>
      <c r="I225" s="310"/>
      <c r="J225" s="310"/>
      <c r="K225" s="310"/>
    </row>
    <row r="226" spans="1:11" ht="15.75" x14ac:dyDescent="0.25">
      <c r="A226" s="461"/>
      <c r="B226" s="461"/>
      <c r="C226" s="461"/>
      <c r="D226" s="461"/>
      <c r="E226" s="461"/>
      <c r="F226" s="461"/>
      <c r="G226" s="461"/>
      <c r="H226" s="461"/>
      <c r="I226" s="461"/>
      <c r="J226" s="461"/>
      <c r="K226" s="461"/>
    </row>
    <row r="227" spans="1:11" ht="15.75" x14ac:dyDescent="0.25">
      <c r="A227" s="462" t="s">
        <v>269</v>
      </c>
      <c r="B227" s="462"/>
      <c r="C227" s="462"/>
      <c r="D227" s="463"/>
      <c r="E227" s="463"/>
      <c r="F227" s="461"/>
      <c r="G227" s="461"/>
      <c r="H227" s="461"/>
      <c r="I227" s="461"/>
      <c r="J227" s="464" t="s">
        <v>270</v>
      </c>
      <c r="K227" s="464"/>
    </row>
    <row r="228" spans="1:11" ht="15.75" x14ac:dyDescent="0.25">
      <c r="A228" s="462" t="s">
        <v>271</v>
      </c>
      <c r="B228" s="462"/>
      <c r="C228" s="462"/>
      <c r="D228" s="463"/>
      <c r="E228" s="463"/>
      <c r="F228" s="461"/>
      <c r="G228" s="461"/>
      <c r="H228" s="461"/>
      <c r="I228" s="461"/>
      <c r="J228" s="464" t="s">
        <v>272</v>
      </c>
      <c r="K228" s="464"/>
    </row>
    <row r="229" spans="1:11" ht="15.75" x14ac:dyDescent="0.25">
      <c r="A229" s="465" t="s">
        <v>273</v>
      </c>
      <c r="B229" s="465"/>
      <c r="C229" s="465"/>
      <c r="D229" s="466"/>
      <c r="E229" s="466"/>
      <c r="F229" s="461"/>
      <c r="G229" s="461"/>
      <c r="H229" s="461"/>
      <c r="I229" s="461"/>
      <c r="J229" s="464" t="s">
        <v>274</v>
      </c>
      <c r="K229" s="464"/>
    </row>
  </sheetData>
  <mergeCells count="91">
    <mergeCell ref="A225:K225"/>
    <mergeCell ref="A227:C227"/>
    <mergeCell ref="J227:K227"/>
    <mergeCell ref="A228:C228"/>
    <mergeCell ref="J228:K228"/>
    <mergeCell ref="A229:C229"/>
    <mergeCell ref="J229:K229"/>
    <mergeCell ref="A216:K216"/>
    <mergeCell ref="A219:K219"/>
    <mergeCell ref="A220:K220"/>
    <mergeCell ref="A222:K222"/>
    <mergeCell ref="A223:K223"/>
    <mergeCell ref="A224:K224"/>
    <mergeCell ref="A188:B188"/>
    <mergeCell ref="A201:B201"/>
    <mergeCell ref="A204:B204"/>
    <mergeCell ref="A207:B207"/>
    <mergeCell ref="A211:B211"/>
    <mergeCell ref="A215:K215"/>
    <mergeCell ref="A174:B174"/>
    <mergeCell ref="A175:B175"/>
    <mergeCell ref="A179:B179"/>
    <mergeCell ref="A180:B180"/>
    <mergeCell ref="A185:B185"/>
    <mergeCell ref="A187:B187"/>
    <mergeCell ref="A161:B161"/>
    <mergeCell ref="A162:B162"/>
    <mergeCell ref="A164:B164"/>
    <mergeCell ref="A165:B165"/>
    <mergeCell ref="A169:B169"/>
    <mergeCell ref="A172:B172"/>
    <mergeCell ref="A152:B152"/>
    <mergeCell ref="A154:B154"/>
    <mergeCell ref="A155:B155"/>
    <mergeCell ref="A157:B157"/>
    <mergeCell ref="A158:B158"/>
    <mergeCell ref="A159:B159"/>
    <mergeCell ref="A126:B126"/>
    <mergeCell ref="A137:B137"/>
    <mergeCell ref="A138:B138"/>
    <mergeCell ref="A142:B142"/>
    <mergeCell ref="A146:B146"/>
    <mergeCell ref="A147:B147"/>
    <mergeCell ref="A110:B110"/>
    <mergeCell ref="A111:B111"/>
    <mergeCell ref="A113:B113"/>
    <mergeCell ref="A120:B120"/>
    <mergeCell ref="A124:B124"/>
    <mergeCell ref="A125:B125"/>
    <mergeCell ref="A95:B95"/>
    <mergeCell ref="A97:B97"/>
    <mergeCell ref="A99:B99"/>
    <mergeCell ref="A100:B100"/>
    <mergeCell ref="A103:B103"/>
    <mergeCell ref="A104:B104"/>
    <mergeCell ref="A84:B84"/>
    <mergeCell ref="A85:B85"/>
    <mergeCell ref="A86:B86"/>
    <mergeCell ref="A89:B89"/>
    <mergeCell ref="A91:B91"/>
    <mergeCell ref="A94:B94"/>
    <mergeCell ref="A69:B69"/>
    <mergeCell ref="A70:B70"/>
    <mergeCell ref="A71:B71"/>
    <mergeCell ref="A73:B73"/>
    <mergeCell ref="A77:B77"/>
    <mergeCell ref="A79:B79"/>
    <mergeCell ref="A47:B47"/>
    <mergeCell ref="A56:B56"/>
    <mergeCell ref="A63:B63"/>
    <mergeCell ref="A65:B65"/>
    <mergeCell ref="A66:B66"/>
    <mergeCell ref="A68:B68"/>
    <mergeCell ref="A37:B37"/>
    <mergeCell ref="A38:B38"/>
    <mergeCell ref="A39:B39"/>
    <mergeCell ref="A41:B41"/>
    <mergeCell ref="A43:B43"/>
    <mergeCell ref="A46:B46"/>
    <mergeCell ref="A24:B24"/>
    <mergeCell ref="A26:B26"/>
    <mergeCell ref="A27:B27"/>
    <mergeCell ref="A29:B29"/>
    <mergeCell ref="A30:B30"/>
    <mergeCell ref="A36:B36"/>
    <mergeCell ref="A1:B1"/>
    <mergeCell ref="A2:K2"/>
    <mergeCell ref="A3:K3"/>
    <mergeCell ref="A5:C5"/>
    <mergeCell ref="F5:K5"/>
    <mergeCell ref="A20:B20"/>
  </mergeCells>
  <pageMargins left="0.7" right="0.7" top="0.75" bottom="0.75" header="0.3" footer="0.3"/>
  <pageSetup paperSize="9" scale="85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NASLOVNA</vt:lpstr>
      <vt:lpstr>OPĆI DIO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OGB</dc:creator>
  <cp:lastModifiedBy>OGB</cp:lastModifiedBy>
  <cp:lastPrinted>2020-07-30T06:44:26Z</cp:lastPrinted>
  <dcterms:created xsi:type="dcterms:W3CDTF">2019-12-23T13:02:43Z</dcterms:created>
  <dcterms:modified xsi:type="dcterms:W3CDTF">2020-07-30T06:57:15Z</dcterms:modified>
</cp:coreProperties>
</file>