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B\Desktop\PRORAČUNI\PRORAČUN 2024-2026\REBALANS I. 2024\"/>
    </mc:Choice>
  </mc:AlternateContent>
  <xr:revisionPtr revIDLastSave="0" documentId="13_ncr:1_{AD36E628-503A-4A46-8A7A-705F0E0D6243}" xr6:coauthVersionLast="47" xr6:coauthVersionMax="47" xr10:uidLastSave="{00000000-0000-0000-0000-000000000000}"/>
  <bookViews>
    <workbookView xWindow="-120" yWindow="-120" windowWidth="29040" windowHeight="15840" activeTab="2" xr2:uid="{908A2CA4-3D9E-4E27-A2FC-40A24F35E371}"/>
  </bookViews>
  <sheets>
    <sheet name="NASLOVNA" sheetId="1" r:id="rId1"/>
    <sheet name="OPĆI DIO" sheetId="2" r:id="rId2"/>
    <sheet name="POSEBNI DIO" sheetId="3" r:id="rId3"/>
  </sheets>
  <externalReferences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" i="3" l="1"/>
  <c r="G203" i="2"/>
  <c r="G186" i="2"/>
  <c r="G214" i="2"/>
  <c r="G231" i="2"/>
  <c r="G227" i="2"/>
  <c r="D107" i="3"/>
  <c r="D108" i="3"/>
  <c r="D109" i="3"/>
  <c r="D110" i="3"/>
  <c r="D111" i="3"/>
  <c r="D112" i="3"/>
  <c r="D113" i="3"/>
  <c r="D114" i="3"/>
  <c r="G75" i="2"/>
  <c r="F221" i="2"/>
  <c r="M10" i="1"/>
  <c r="C78" i="3" l="1"/>
  <c r="J79" i="3"/>
  <c r="H79" i="3"/>
  <c r="G79" i="3"/>
  <c r="D79" i="3"/>
  <c r="I80" i="3"/>
  <c r="I78" i="3" s="1"/>
  <c r="F80" i="3"/>
  <c r="F78" i="3" s="1"/>
  <c r="C80" i="3"/>
  <c r="D153" i="3"/>
  <c r="D154" i="3"/>
  <c r="D155" i="3"/>
  <c r="D152" i="3"/>
  <c r="D144" i="3"/>
  <c r="E66" i="2" l="1"/>
  <c r="D157" i="3"/>
  <c r="D158" i="3"/>
  <c r="D159" i="3"/>
  <c r="D150" i="3"/>
  <c r="D151" i="3"/>
  <c r="D63" i="3" l="1"/>
  <c r="D206" i="3" l="1"/>
  <c r="D186" i="3"/>
  <c r="D185" i="3"/>
  <c r="D184" i="3"/>
  <c r="D180" i="3"/>
  <c r="D143" i="3"/>
  <c r="D145" i="3"/>
  <c r="D135" i="3"/>
  <c r="D136" i="3"/>
  <c r="D137" i="3"/>
  <c r="D138" i="3"/>
  <c r="D139" i="3"/>
  <c r="D140" i="3"/>
  <c r="D141" i="3"/>
  <c r="D129" i="3"/>
  <c r="D104" i="3"/>
  <c r="D106" i="3"/>
  <c r="D99" i="3"/>
  <c r="D81" i="3"/>
  <c r="D59" i="3"/>
  <c r="D60" i="3"/>
  <c r="D54" i="3"/>
  <c r="D56" i="3"/>
  <c r="D38" i="3"/>
  <c r="C39" i="3"/>
  <c r="D50" i="3"/>
  <c r="D48" i="3"/>
  <c r="D49" i="3"/>
  <c r="D46" i="3"/>
  <c r="D14" i="3"/>
  <c r="D15" i="3"/>
  <c r="D16" i="3"/>
  <c r="D17" i="3"/>
  <c r="D18" i="3"/>
  <c r="D19" i="3"/>
  <c r="D13" i="3"/>
  <c r="D27" i="3"/>
  <c r="D22" i="3"/>
  <c r="E224" i="3"/>
  <c r="D224" i="3" s="1"/>
  <c r="D213" i="3"/>
  <c r="D204" i="3"/>
  <c r="D174" i="3"/>
  <c r="D163" i="3"/>
  <c r="D149" i="3"/>
  <c r="D119" i="3"/>
  <c r="D77" i="3"/>
  <c r="D47" i="3"/>
  <c r="D216" i="3"/>
  <c r="D210" i="3"/>
  <c r="D202" i="3"/>
  <c r="D200" i="3"/>
  <c r="D177" i="3"/>
  <c r="D170" i="3"/>
  <c r="D165" i="3"/>
  <c r="D96" i="3"/>
  <c r="D94" i="3"/>
  <c r="D89" i="3"/>
  <c r="D52" i="3"/>
  <c r="D45" i="3"/>
  <c r="D44" i="3"/>
  <c r="D43" i="3"/>
  <c r="D40" i="3"/>
  <c r="D21" i="3"/>
  <c r="G221" i="2" l="1"/>
  <c r="F267" i="2"/>
  <c r="F250" i="2"/>
  <c r="F229" i="2"/>
  <c r="F223" i="2"/>
  <c r="H131" i="2"/>
  <c r="H128" i="2"/>
  <c r="H129" i="2"/>
  <c r="H114" i="2"/>
  <c r="H113" i="2"/>
  <c r="F56" i="2"/>
  <c r="F57" i="2"/>
  <c r="F60" i="2"/>
  <c r="F61" i="2"/>
  <c r="F276" i="2"/>
  <c r="F268" i="2"/>
  <c r="F270" i="2"/>
  <c r="F266" i="2"/>
  <c r="F265" i="2"/>
  <c r="F264" i="2"/>
  <c r="F262" i="2"/>
  <c r="F260" i="2"/>
  <c r="F258" i="2"/>
  <c r="F257" i="2"/>
  <c r="F256" i="2"/>
  <c r="F255" i="2"/>
  <c r="F253" i="2"/>
  <c r="F252" i="2"/>
  <c r="F251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0" i="2"/>
  <c r="F228" i="2"/>
  <c r="F225" i="2"/>
  <c r="F205" i="2"/>
  <c r="F206" i="2"/>
  <c r="F207" i="2"/>
  <c r="F208" i="2"/>
  <c r="F209" i="2"/>
  <c r="F211" i="2"/>
  <c r="F213" i="2"/>
  <c r="F215" i="2"/>
  <c r="F216" i="2"/>
  <c r="F217" i="2"/>
  <c r="F202" i="2"/>
  <c r="F201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3" i="2"/>
  <c r="F182" i="2"/>
  <c r="F181" i="2"/>
  <c r="F180" i="2"/>
  <c r="F178" i="2"/>
  <c r="F177" i="2"/>
  <c r="F176" i="2"/>
  <c r="F175" i="2"/>
  <c r="F171" i="2"/>
  <c r="F169" i="2"/>
  <c r="F166" i="2"/>
  <c r="F163" i="2"/>
  <c r="F162" i="2"/>
  <c r="F161" i="2"/>
  <c r="F160" i="2"/>
  <c r="F159" i="2"/>
  <c r="F157" i="2"/>
  <c r="F154" i="2"/>
  <c r="F153" i="2"/>
  <c r="F152" i="2"/>
  <c r="F151" i="2"/>
  <c r="F150" i="2"/>
  <c r="F149" i="2"/>
  <c r="F148" i="2"/>
  <c r="F146" i="2"/>
  <c r="F145" i="2"/>
  <c r="F144" i="2"/>
  <c r="F143" i="2"/>
  <c r="F142" i="2"/>
  <c r="F141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2" i="2"/>
  <c r="F121" i="2"/>
  <c r="F120" i="2"/>
  <c r="F119" i="2"/>
  <c r="F118" i="2"/>
  <c r="F117" i="2"/>
  <c r="F116" i="2"/>
  <c r="F115" i="2"/>
  <c r="F114" i="2"/>
  <c r="F113" i="2"/>
  <c r="F112" i="2"/>
  <c r="F110" i="2"/>
  <c r="F109" i="2"/>
  <c r="F108" i="2"/>
  <c r="F107" i="2"/>
  <c r="F106" i="2"/>
  <c r="F105" i="2"/>
  <c r="F104" i="2"/>
  <c r="F101" i="2"/>
  <c r="F100" i="2"/>
  <c r="F99" i="2"/>
  <c r="F98" i="2"/>
  <c r="F96" i="2"/>
  <c r="F95" i="2"/>
  <c r="F93" i="2"/>
  <c r="F92" i="2"/>
  <c r="F91" i="2"/>
  <c r="F90" i="2"/>
  <c r="F80" i="2"/>
  <c r="F82" i="2"/>
  <c r="F77" i="2"/>
  <c r="F72" i="2"/>
  <c r="F70" i="2"/>
  <c r="F67" i="2"/>
  <c r="F66" i="2"/>
  <c r="F11" i="2"/>
  <c r="F12" i="2"/>
  <c r="F13" i="2"/>
  <c r="F16" i="2"/>
  <c r="F17" i="2"/>
  <c r="F18" i="2"/>
  <c r="F23" i="2"/>
  <c r="F24" i="2"/>
  <c r="F19" i="2"/>
  <c r="F21" i="2"/>
  <c r="F26" i="2"/>
  <c r="F27" i="2"/>
  <c r="F29" i="2"/>
  <c r="F30" i="2"/>
  <c r="F32" i="2"/>
  <c r="F54" i="2"/>
  <c r="F53" i="2"/>
  <c r="F52" i="2"/>
  <c r="F49" i="2"/>
  <c r="F48" i="2"/>
  <c r="F46" i="2"/>
  <c r="F45" i="2"/>
  <c r="F44" i="2"/>
  <c r="F43" i="2"/>
  <c r="F41" i="2"/>
  <c r="F40" i="2"/>
  <c r="F39" i="2"/>
  <c r="F36" i="2"/>
  <c r="F35" i="2"/>
  <c r="F34" i="2"/>
  <c r="F33" i="2"/>
  <c r="G269" i="2"/>
  <c r="G263" i="2"/>
  <c r="G261" i="2"/>
  <c r="G259" i="2"/>
  <c r="G254" i="2"/>
  <c r="G222" i="2"/>
  <c r="G212" i="2"/>
  <c r="G210" i="2"/>
  <c r="G204" i="2"/>
  <c r="G200" i="2"/>
  <c r="G179" i="2"/>
  <c r="G174" i="2"/>
  <c r="G170" i="2"/>
  <c r="G168" i="2"/>
  <c r="G165" i="2"/>
  <c r="G164" i="2" s="1"/>
  <c r="G158" i="2"/>
  <c r="G156" i="2"/>
  <c r="G147" i="2"/>
  <c r="G123" i="2"/>
  <c r="G111" i="2"/>
  <c r="G103" i="2"/>
  <c r="G97" i="2"/>
  <c r="G94" i="2"/>
  <c r="G89" i="2"/>
  <c r="G81" i="2"/>
  <c r="G79" i="2"/>
  <c r="G74" i="2"/>
  <c r="G76" i="2"/>
  <c r="G71" i="2"/>
  <c r="G69" i="2"/>
  <c r="G65" i="2"/>
  <c r="G59" i="2"/>
  <c r="G58" i="2" s="1"/>
  <c r="G51" i="2"/>
  <c r="G47" i="2"/>
  <c r="G42" i="2"/>
  <c r="G38" i="2"/>
  <c r="G25" i="2"/>
  <c r="G22" i="2"/>
  <c r="G20" i="2"/>
  <c r="G15" i="2"/>
  <c r="G10" i="2"/>
  <c r="H277" i="2"/>
  <c r="H276" i="2"/>
  <c r="G275" i="2"/>
  <c r="G274" i="2" s="1"/>
  <c r="E275" i="2"/>
  <c r="D275" i="2"/>
  <c r="D274" i="2" s="1"/>
  <c r="C275" i="2"/>
  <c r="C274" i="2" s="1"/>
  <c r="H273" i="2"/>
  <c r="H272" i="2"/>
  <c r="H271" i="2"/>
  <c r="H270" i="2"/>
  <c r="E269" i="2"/>
  <c r="D269" i="2"/>
  <c r="C269" i="2"/>
  <c r="H268" i="2"/>
  <c r="H267" i="2"/>
  <c r="H266" i="2"/>
  <c r="H265" i="2"/>
  <c r="H264" i="2"/>
  <c r="E263" i="2"/>
  <c r="D263" i="2"/>
  <c r="C263" i="2"/>
  <c r="H262" i="2"/>
  <c r="E261" i="2"/>
  <c r="D261" i="2"/>
  <c r="C261" i="2"/>
  <c r="H260" i="2"/>
  <c r="E259" i="2"/>
  <c r="D259" i="2"/>
  <c r="C259" i="2"/>
  <c r="H258" i="2"/>
  <c r="H257" i="2"/>
  <c r="H256" i="2"/>
  <c r="H255" i="2"/>
  <c r="E254" i="2"/>
  <c r="D254" i="2"/>
  <c r="C254" i="2"/>
  <c r="H253" i="2"/>
  <c r="H252" i="2"/>
  <c r="H251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E231" i="2"/>
  <c r="E227" i="2" s="1"/>
  <c r="D231" i="2"/>
  <c r="D227" i="2" s="1"/>
  <c r="C231" i="2"/>
  <c r="C227" i="2" s="1"/>
  <c r="C226" i="2" s="1"/>
  <c r="H230" i="2"/>
  <c r="H228" i="2"/>
  <c r="H225" i="2"/>
  <c r="E224" i="2"/>
  <c r="F224" i="2" s="1"/>
  <c r="D224" i="2"/>
  <c r="C224" i="2"/>
  <c r="H223" i="2"/>
  <c r="E222" i="2"/>
  <c r="D222" i="2"/>
  <c r="C222" i="2"/>
  <c r="H219" i="2"/>
  <c r="H218" i="2"/>
  <c r="H217" i="2"/>
  <c r="H216" i="2"/>
  <c r="H215" i="2"/>
  <c r="E214" i="2"/>
  <c r="F214" i="2" s="1"/>
  <c r="D214" i="2"/>
  <c r="C214" i="2"/>
  <c r="H213" i="2"/>
  <c r="E212" i="2"/>
  <c r="D212" i="2"/>
  <c r="C212" i="2"/>
  <c r="H211" i="2"/>
  <c r="E210" i="2"/>
  <c r="D210" i="2"/>
  <c r="C210" i="2"/>
  <c r="H209" i="2"/>
  <c r="H208" i="2"/>
  <c r="H207" i="2"/>
  <c r="H206" i="2"/>
  <c r="H205" i="2"/>
  <c r="E204" i="2"/>
  <c r="E203" i="2" s="1"/>
  <c r="D204" i="2"/>
  <c r="H204" i="2" s="1"/>
  <c r="C204" i="2"/>
  <c r="H202" i="2"/>
  <c r="H201" i="2"/>
  <c r="E200" i="2"/>
  <c r="D200" i="2"/>
  <c r="C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E186" i="2"/>
  <c r="D186" i="2"/>
  <c r="D185" i="2" s="1"/>
  <c r="C186" i="2"/>
  <c r="H183" i="2"/>
  <c r="H182" i="2"/>
  <c r="H181" i="2"/>
  <c r="H180" i="2"/>
  <c r="E179" i="2"/>
  <c r="D179" i="2"/>
  <c r="C179" i="2"/>
  <c r="H178" i="2"/>
  <c r="H177" i="2"/>
  <c r="H176" i="2"/>
  <c r="H175" i="2"/>
  <c r="E174" i="2"/>
  <c r="E173" i="2" s="1"/>
  <c r="D174" i="2"/>
  <c r="C174" i="2"/>
  <c r="D173" i="2"/>
  <c r="D172" i="2" s="1"/>
  <c r="H171" i="2"/>
  <c r="E170" i="2"/>
  <c r="D170" i="2"/>
  <c r="C170" i="2"/>
  <c r="H169" i="2"/>
  <c r="E168" i="2"/>
  <c r="E167" i="2" s="1"/>
  <c r="D168" i="2"/>
  <c r="C168" i="2"/>
  <c r="H166" i="2"/>
  <c r="E165" i="2"/>
  <c r="D165" i="2"/>
  <c r="D164" i="2" s="1"/>
  <c r="C165" i="2"/>
  <c r="C164" i="2"/>
  <c r="H163" i="2"/>
  <c r="H162" i="2"/>
  <c r="H161" i="2"/>
  <c r="H160" i="2"/>
  <c r="H159" i="2"/>
  <c r="E158" i="2"/>
  <c r="D158" i="2"/>
  <c r="C158" i="2"/>
  <c r="H157" i="2"/>
  <c r="E156" i="2"/>
  <c r="D156" i="2"/>
  <c r="D155" i="2" s="1"/>
  <c r="C156" i="2"/>
  <c r="C155" i="2" s="1"/>
  <c r="H154" i="2"/>
  <c r="H153" i="2"/>
  <c r="H152" i="2"/>
  <c r="H151" i="2"/>
  <c r="H150" i="2"/>
  <c r="H149" i="2"/>
  <c r="H148" i="2"/>
  <c r="E147" i="2"/>
  <c r="E140" i="2" s="1"/>
  <c r="D147" i="2"/>
  <c r="D140" i="2" s="1"/>
  <c r="C147" i="2"/>
  <c r="C140" i="2" s="1"/>
  <c r="H146" i="2"/>
  <c r="H145" i="2"/>
  <c r="H144" i="2"/>
  <c r="H143" i="2"/>
  <c r="H142" i="2"/>
  <c r="H141" i="2"/>
  <c r="H139" i="2"/>
  <c r="H138" i="2"/>
  <c r="H137" i="2"/>
  <c r="H136" i="2"/>
  <c r="H135" i="2"/>
  <c r="H134" i="2"/>
  <c r="H133" i="2"/>
  <c r="H132" i="2"/>
  <c r="H130" i="2"/>
  <c r="H127" i="2"/>
  <c r="H126" i="2"/>
  <c r="H125" i="2"/>
  <c r="H124" i="2"/>
  <c r="E123" i="2"/>
  <c r="D123" i="2"/>
  <c r="C123" i="2"/>
  <c r="H122" i="2"/>
  <c r="H121" i="2"/>
  <c r="H120" i="2"/>
  <c r="H119" i="2"/>
  <c r="H118" i="2"/>
  <c r="H117" i="2"/>
  <c r="H116" i="2"/>
  <c r="H115" i="2"/>
  <c r="H112" i="2"/>
  <c r="E111" i="2"/>
  <c r="D111" i="2"/>
  <c r="C111" i="2"/>
  <c r="H110" i="2"/>
  <c r="H109" i="2"/>
  <c r="H108" i="2"/>
  <c r="H107" i="2"/>
  <c r="H106" i="2"/>
  <c r="H105" i="2"/>
  <c r="H104" i="2"/>
  <c r="E103" i="2"/>
  <c r="D103" i="2"/>
  <c r="C103" i="2"/>
  <c r="H101" i="2"/>
  <c r="H100" i="2"/>
  <c r="H99" i="2"/>
  <c r="H98" i="2"/>
  <c r="E97" i="2"/>
  <c r="D97" i="2"/>
  <c r="C97" i="2"/>
  <c r="H96" i="2"/>
  <c r="H95" i="2"/>
  <c r="E94" i="2"/>
  <c r="D94" i="2"/>
  <c r="C94" i="2"/>
  <c r="H93" i="2"/>
  <c r="H92" i="2"/>
  <c r="H91" i="2"/>
  <c r="H90" i="2"/>
  <c r="E89" i="2"/>
  <c r="D89" i="2"/>
  <c r="C89" i="2"/>
  <c r="H86" i="2"/>
  <c r="H85" i="2"/>
  <c r="H84" i="2"/>
  <c r="H82" i="2"/>
  <c r="E81" i="2"/>
  <c r="D81" i="2"/>
  <c r="H81" i="2" s="1"/>
  <c r="C81" i="2"/>
  <c r="H80" i="2"/>
  <c r="E79" i="2"/>
  <c r="D79" i="2"/>
  <c r="D78" i="2" s="1"/>
  <c r="C79" i="2"/>
  <c r="H77" i="2"/>
  <c r="E76" i="2"/>
  <c r="D76" i="2"/>
  <c r="D75" i="2" s="1"/>
  <c r="C76" i="2"/>
  <c r="C75" i="2" s="1"/>
  <c r="H72" i="2"/>
  <c r="E71" i="2"/>
  <c r="D71" i="2"/>
  <c r="C71" i="2"/>
  <c r="H70" i="2"/>
  <c r="E69" i="2"/>
  <c r="D69" i="2"/>
  <c r="C69" i="2"/>
  <c r="H67" i="2"/>
  <c r="D66" i="2"/>
  <c r="H66" i="2" s="1"/>
  <c r="C66" i="2"/>
  <c r="C65" i="2" s="1"/>
  <c r="E65" i="2"/>
  <c r="H61" i="2"/>
  <c r="H60" i="2"/>
  <c r="E59" i="2"/>
  <c r="D59" i="2"/>
  <c r="D58" i="2" s="1"/>
  <c r="C59" i="2"/>
  <c r="C58" i="2" s="1"/>
  <c r="H57" i="2"/>
  <c r="H56" i="2"/>
  <c r="G55" i="2"/>
  <c r="G50" i="2" s="1"/>
  <c r="E55" i="2"/>
  <c r="D55" i="2"/>
  <c r="C55" i="2"/>
  <c r="H54" i="2"/>
  <c r="H53" i="2"/>
  <c r="H52" i="2"/>
  <c r="E51" i="2"/>
  <c r="D51" i="2"/>
  <c r="C51" i="2"/>
  <c r="H49" i="2"/>
  <c r="H48" i="2"/>
  <c r="E47" i="2"/>
  <c r="D47" i="2"/>
  <c r="C47" i="2"/>
  <c r="H46" i="2"/>
  <c r="H45" i="2"/>
  <c r="H44" i="2"/>
  <c r="H43" i="2"/>
  <c r="E42" i="2"/>
  <c r="D42" i="2"/>
  <c r="C42" i="2"/>
  <c r="H41" i="2"/>
  <c r="H40" i="2"/>
  <c r="H39" i="2"/>
  <c r="E38" i="2"/>
  <c r="D38" i="2"/>
  <c r="C38" i="2"/>
  <c r="H36" i="2"/>
  <c r="H35" i="2"/>
  <c r="H34" i="2"/>
  <c r="H33" i="2"/>
  <c r="H32" i="2"/>
  <c r="G31" i="2"/>
  <c r="G28" i="2" s="1"/>
  <c r="E31" i="2"/>
  <c r="E28" i="2" s="1"/>
  <c r="D31" i="2"/>
  <c r="D28" i="2" s="1"/>
  <c r="C31" i="2"/>
  <c r="C28" i="2" s="1"/>
  <c r="H30" i="2"/>
  <c r="H29" i="2"/>
  <c r="H27" i="2"/>
  <c r="E25" i="2"/>
  <c r="D25" i="2"/>
  <c r="C25" i="2"/>
  <c r="H24" i="2"/>
  <c r="H23" i="2"/>
  <c r="E22" i="2"/>
  <c r="D22" i="2"/>
  <c r="C22" i="2"/>
  <c r="H21" i="2"/>
  <c r="E20" i="2"/>
  <c r="H20" i="2" s="1"/>
  <c r="C20" i="2"/>
  <c r="H19" i="2"/>
  <c r="H18" i="2"/>
  <c r="H17" i="2"/>
  <c r="H16" i="2"/>
  <c r="E15" i="2"/>
  <c r="D15" i="2"/>
  <c r="C15" i="2"/>
  <c r="H13" i="2"/>
  <c r="H12" i="2"/>
  <c r="H11" i="2"/>
  <c r="E10" i="2"/>
  <c r="D10" i="2"/>
  <c r="C10" i="2"/>
  <c r="E14" i="2" l="1"/>
  <c r="H89" i="2"/>
  <c r="F42" i="2"/>
  <c r="F20" i="2"/>
  <c r="D50" i="2"/>
  <c r="H275" i="2"/>
  <c r="F261" i="2"/>
  <c r="H25" i="2"/>
  <c r="H55" i="2"/>
  <c r="F47" i="2"/>
  <c r="H94" i="2"/>
  <c r="G226" i="2"/>
  <c r="H76" i="2"/>
  <c r="H123" i="2"/>
  <c r="H165" i="2"/>
  <c r="C173" i="2"/>
  <c r="C172" i="2" s="1"/>
  <c r="H186" i="2"/>
  <c r="H200" i="2"/>
  <c r="F79" i="2"/>
  <c r="F212" i="2"/>
  <c r="F231" i="2"/>
  <c r="F275" i="2"/>
  <c r="H156" i="2"/>
  <c r="H158" i="2"/>
  <c r="E164" i="2"/>
  <c r="H164" i="2" s="1"/>
  <c r="H179" i="2"/>
  <c r="H210" i="2"/>
  <c r="H212" i="2"/>
  <c r="H259" i="2"/>
  <c r="H261" i="2"/>
  <c r="H263" i="2"/>
  <c r="F51" i="2"/>
  <c r="F71" i="2"/>
  <c r="F81" i="2"/>
  <c r="F103" i="2"/>
  <c r="F170" i="2"/>
  <c r="F200" i="2"/>
  <c r="F222" i="2"/>
  <c r="F254" i="2"/>
  <c r="F269" i="2"/>
  <c r="H111" i="2"/>
  <c r="D14" i="2"/>
  <c r="H14" i="2" s="1"/>
  <c r="D37" i="2"/>
  <c r="F28" i="2"/>
  <c r="E37" i="2"/>
  <c r="C50" i="2"/>
  <c r="C78" i="2"/>
  <c r="C74" i="2" s="1"/>
  <c r="F203" i="2"/>
  <c r="H173" i="2"/>
  <c r="E172" i="2"/>
  <c r="H172" i="2" s="1"/>
  <c r="H227" i="2"/>
  <c r="D226" i="2"/>
  <c r="F156" i="2"/>
  <c r="F259" i="2"/>
  <c r="F263" i="2"/>
  <c r="F55" i="2"/>
  <c r="C37" i="2"/>
  <c r="H59" i="2"/>
  <c r="D65" i="2"/>
  <c r="H65" i="2" s="1"/>
  <c r="H71" i="2"/>
  <c r="H22" i="2"/>
  <c r="H28" i="2"/>
  <c r="H51" i="2"/>
  <c r="E58" i="2"/>
  <c r="F58" i="2" s="1"/>
  <c r="H79" i="2"/>
  <c r="H10" i="2"/>
  <c r="H15" i="2"/>
  <c r="H42" i="2"/>
  <c r="H47" i="2"/>
  <c r="C68" i="2"/>
  <c r="C64" i="2" s="1"/>
  <c r="E78" i="2"/>
  <c r="F78" i="2" s="1"/>
  <c r="C88" i="2"/>
  <c r="E88" i="2"/>
  <c r="C102" i="2"/>
  <c r="C185" i="2"/>
  <c r="C203" i="2"/>
  <c r="H214" i="2"/>
  <c r="H222" i="2"/>
  <c r="H224" i="2"/>
  <c r="E274" i="2"/>
  <c r="H274" i="2" s="1"/>
  <c r="F15" i="2"/>
  <c r="F69" i="2"/>
  <c r="F97" i="2"/>
  <c r="F147" i="2"/>
  <c r="F186" i="2"/>
  <c r="F210" i="2"/>
  <c r="F59" i="2"/>
  <c r="C14" i="2"/>
  <c r="H69" i="2"/>
  <c r="E75" i="2"/>
  <c r="F75" i="2" s="1"/>
  <c r="H140" i="2"/>
  <c r="E155" i="2"/>
  <c r="H155" i="2" s="1"/>
  <c r="D167" i="2"/>
  <c r="H167" i="2" s="1"/>
  <c r="H174" i="2"/>
  <c r="C221" i="2"/>
  <c r="C220" i="2" s="1"/>
  <c r="H231" i="2"/>
  <c r="H254" i="2"/>
  <c r="H269" i="2"/>
  <c r="F22" i="2"/>
  <c r="F65" i="2"/>
  <c r="F76" i="2"/>
  <c r="F89" i="2"/>
  <c r="F111" i="2"/>
  <c r="F158" i="2"/>
  <c r="F174" i="2"/>
  <c r="D68" i="2"/>
  <c r="D102" i="2"/>
  <c r="C167" i="2"/>
  <c r="D88" i="2"/>
  <c r="E102" i="2"/>
  <c r="H170" i="2"/>
  <c r="E185" i="2"/>
  <c r="H185" i="2" s="1"/>
  <c r="D221" i="2"/>
  <c r="D220" i="2" s="1"/>
  <c r="F10" i="2"/>
  <c r="F25" i="2"/>
  <c r="G68" i="2"/>
  <c r="F94" i="2"/>
  <c r="F123" i="2"/>
  <c r="F164" i="2"/>
  <c r="F179" i="2"/>
  <c r="F204" i="2"/>
  <c r="F227" i="2"/>
  <c r="G185" i="2"/>
  <c r="G184" i="2" s="1"/>
  <c r="G173" i="2"/>
  <c r="G172" i="2" s="1"/>
  <c r="G167" i="2"/>
  <c r="F167" i="2" s="1"/>
  <c r="F168" i="2"/>
  <c r="F165" i="2"/>
  <c r="G155" i="2"/>
  <c r="F155" i="2" s="1"/>
  <c r="G140" i="2"/>
  <c r="F140" i="2" s="1"/>
  <c r="G88" i="2"/>
  <c r="G37" i="2"/>
  <c r="F37" i="2" s="1"/>
  <c r="F38" i="2"/>
  <c r="F31" i="2"/>
  <c r="G14" i="2"/>
  <c r="F14" i="2" s="1"/>
  <c r="H78" i="2"/>
  <c r="D74" i="2"/>
  <c r="H58" i="2"/>
  <c r="H31" i="2"/>
  <c r="E68" i="2"/>
  <c r="D203" i="2"/>
  <c r="D184" i="2" s="1"/>
  <c r="E221" i="2"/>
  <c r="H97" i="2"/>
  <c r="H103" i="2"/>
  <c r="H147" i="2"/>
  <c r="H168" i="2"/>
  <c r="H38" i="2"/>
  <c r="E50" i="2"/>
  <c r="H50" i="2" s="1"/>
  <c r="H75" i="2"/>
  <c r="E226" i="2"/>
  <c r="E74" i="2" l="1"/>
  <c r="F74" i="2" s="1"/>
  <c r="D9" i="2"/>
  <c r="H203" i="2"/>
  <c r="G220" i="2"/>
  <c r="F220" i="2" s="1"/>
  <c r="F172" i="2"/>
  <c r="H37" i="2"/>
  <c r="H88" i="2"/>
  <c r="D87" i="2"/>
  <c r="C9" i="2"/>
  <c r="H226" i="2"/>
  <c r="F50" i="2"/>
  <c r="E184" i="2"/>
  <c r="E87" i="2" s="1"/>
  <c r="H87" i="2" s="1"/>
  <c r="E9" i="2"/>
  <c r="F88" i="2"/>
  <c r="H102" i="2"/>
  <c r="D64" i="2"/>
  <c r="D83" i="2" s="1"/>
  <c r="C83" i="2"/>
  <c r="F274" i="2"/>
  <c r="F278" i="2" s="1"/>
  <c r="F68" i="2"/>
  <c r="C184" i="2"/>
  <c r="C87" i="2" s="1"/>
  <c r="F226" i="2"/>
  <c r="H68" i="2"/>
  <c r="H74" i="2"/>
  <c r="G64" i="2"/>
  <c r="F185" i="2"/>
  <c r="F173" i="2"/>
  <c r="G102" i="2"/>
  <c r="F102" i="2" s="1"/>
  <c r="G9" i="2"/>
  <c r="H9" i="2"/>
  <c r="E220" i="2"/>
  <c r="H220" i="2" s="1"/>
  <c r="H221" i="2"/>
  <c r="E64" i="2"/>
  <c r="H64" i="2" l="1"/>
  <c r="H184" i="2"/>
  <c r="D278" i="2"/>
  <c r="D279" i="2" s="1"/>
  <c r="F184" i="2"/>
  <c r="C278" i="2"/>
  <c r="C279" i="2"/>
  <c r="G87" i="2"/>
  <c r="F87" i="2" s="1"/>
  <c r="F279" i="2" s="1"/>
  <c r="F9" i="2"/>
  <c r="F83" i="2" s="1"/>
  <c r="G83" i="2"/>
  <c r="E278" i="2"/>
  <c r="E83" i="2"/>
  <c r="H83" i="2" s="1"/>
  <c r="H278" i="2" l="1"/>
  <c r="E279" i="2"/>
  <c r="H279" i="2" s="1"/>
  <c r="G278" i="2"/>
  <c r="G279" i="2" s="1"/>
  <c r="K222" i="3"/>
  <c r="J223" i="3"/>
  <c r="J222" i="3" s="1"/>
  <c r="I222" i="3"/>
  <c r="H222" i="3"/>
  <c r="G222" i="3"/>
  <c r="F223" i="3"/>
  <c r="F222" i="3" s="1"/>
  <c r="C222" i="3"/>
  <c r="K221" i="3"/>
  <c r="J221" i="3"/>
  <c r="H221" i="3"/>
  <c r="G221" i="3"/>
  <c r="F221" i="3"/>
  <c r="K220" i="3"/>
  <c r="J220" i="3"/>
  <c r="H220" i="3"/>
  <c r="G220" i="3"/>
  <c r="F220" i="3"/>
  <c r="K219" i="3"/>
  <c r="J219" i="3"/>
  <c r="H219" i="3"/>
  <c r="G219" i="3"/>
  <c r="F219" i="3"/>
  <c r="K216" i="3"/>
  <c r="K215" i="3" s="1"/>
  <c r="K214" i="3" s="1"/>
  <c r="J216" i="3"/>
  <c r="J215" i="3" s="1"/>
  <c r="J214" i="3" s="1"/>
  <c r="H216" i="3"/>
  <c r="H215" i="3" s="1"/>
  <c r="H214" i="3" s="1"/>
  <c r="G216" i="3"/>
  <c r="G215" i="3" s="1"/>
  <c r="G214" i="3" s="1"/>
  <c r="C215" i="3"/>
  <c r="C214" i="3" s="1"/>
  <c r="I215" i="3"/>
  <c r="F215" i="3"/>
  <c r="F214" i="3" s="1"/>
  <c r="K213" i="3"/>
  <c r="K212" i="3" s="1"/>
  <c r="K211" i="3" s="1"/>
  <c r="J213" i="3"/>
  <c r="J212" i="3" s="1"/>
  <c r="J211" i="3" s="1"/>
  <c r="I212" i="3"/>
  <c r="H213" i="3"/>
  <c r="H212" i="3" s="1"/>
  <c r="H211" i="3" s="1"/>
  <c r="G213" i="3"/>
  <c r="G212" i="3" s="1"/>
  <c r="G211" i="3" s="1"/>
  <c r="F212" i="3"/>
  <c r="F211" i="3" s="1"/>
  <c r="C212" i="3"/>
  <c r="C211" i="3" s="1"/>
  <c r="K210" i="3"/>
  <c r="K209" i="3" s="1"/>
  <c r="K208" i="3" s="1"/>
  <c r="J210" i="3"/>
  <c r="J209" i="3" s="1"/>
  <c r="J208" i="3" s="1"/>
  <c r="I209" i="3"/>
  <c r="H210" i="3"/>
  <c r="H209" i="3" s="1"/>
  <c r="H208" i="3" s="1"/>
  <c r="G210" i="3"/>
  <c r="G209" i="3" s="1"/>
  <c r="G208" i="3" s="1"/>
  <c r="F209" i="3"/>
  <c r="F208" i="3" s="1"/>
  <c r="C209" i="3"/>
  <c r="C208" i="3" s="1"/>
  <c r="J207" i="3"/>
  <c r="I207" i="3"/>
  <c r="H207" i="3"/>
  <c r="G207" i="3"/>
  <c r="F207" i="3"/>
  <c r="K206" i="3"/>
  <c r="J206" i="3"/>
  <c r="H206" i="3"/>
  <c r="G206" i="3"/>
  <c r="K203" i="3"/>
  <c r="J204" i="3"/>
  <c r="J203" i="3" s="1"/>
  <c r="I204" i="3"/>
  <c r="I203" i="3" s="1"/>
  <c r="H204" i="3"/>
  <c r="H203" i="3" s="1"/>
  <c r="G204" i="3"/>
  <c r="G203" i="3" s="1"/>
  <c r="F203" i="3"/>
  <c r="C203" i="3"/>
  <c r="K201" i="3"/>
  <c r="J202" i="3"/>
  <c r="J201" i="3" s="1"/>
  <c r="I202" i="3"/>
  <c r="I201" i="3" s="1"/>
  <c r="H202" i="3"/>
  <c r="H201" i="3" s="1"/>
  <c r="G202" i="3"/>
  <c r="G201" i="3" s="1"/>
  <c r="F201" i="3"/>
  <c r="C201" i="3"/>
  <c r="K200" i="3"/>
  <c r="K199" i="3" s="1"/>
  <c r="J200" i="3"/>
  <c r="J199" i="3" s="1"/>
  <c r="I199" i="3"/>
  <c r="H200" i="3"/>
  <c r="H199" i="3" s="1"/>
  <c r="G200" i="3"/>
  <c r="G199" i="3" s="1"/>
  <c r="F199" i="3"/>
  <c r="C199" i="3"/>
  <c r="K194" i="3"/>
  <c r="J194" i="3"/>
  <c r="I194" i="3"/>
  <c r="H194" i="3"/>
  <c r="G194" i="3"/>
  <c r="K193" i="3"/>
  <c r="J193" i="3"/>
  <c r="I193" i="3"/>
  <c r="H193" i="3"/>
  <c r="G193" i="3"/>
  <c r="K192" i="3"/>
  <c r="J192" i="3"/>
  <c r="I192" i="3"/>
  <c r="H192" i="3"/>
  <c r="G192" i="3"/>
  <c r="K186" i="3"/>
  <c r="J186" i="3"/>
  <c r="H186" i="3"/>
  <c r="G186" i="3"/>
  <c r="F186" i="3"/>
  <c r="K185" i="3"/>
  <c r="J185" i="3"/>
  <c r="H185" i="3"/>
  <c r="G185" i="3"/>
  <c r="F185" i="3"/>
  <c r="K184" i="3"/>
  <c r="J184" i="3"/>
  <c r="H184" i="3"/>
  <c r="G184" i="3"/>
  <c r="F184" i="3"/>
  <c r="K179" i="3"/>
  <c r="K178" i="3" s="1"/>
  <c r="J180" i="3"/>
  <c r="J179" i="3" s="1"/>
  <c r="J178" i="3" s="1"/>
  <c r="I179" i="3"/>
  <c r="I178" i="3" s="1"/>
  <c r="H179" i="3"/>
  <c r="H178" i="3" s="1"/>
  <c r="G180" i="3"/>
  <c r="G179" i="3" s="1"/>
  <c r="F179" i="3"/>
  <c r="F178" i="3" s="1"/>
  <c r="C179" i="3"/>
  <c r="C178" i="3" s="1"/>
  <c r="K176" i="3"/>
  <c r="K175" i="3" s="1"/>
  <c r="J177" i="3"/>
  <c r="J176" i="3" s="1"/>
  <c r="J175" i="3" s="1"/>
  <c r="I177" i="3"/>
  <c r="I176" i="3" s="1"/>
  <c r="I175" i="3" s="1"/>
  <c r="H177" i="3"/>
  <c r="H176" i="3" s="1"/>
  <c r="H175" i="3" s="1"/>
  <c r="G177" i="3"/>
  <c r="G176" i="3" s="1"/>
  <c r="G175" i="3" s="1"/>
  <c r="F176" i="3"/>
  <c r="F175" i="3" s="1"/>
  <c r="C176" i="3"/>
  <c r="C175" i="3" s="1"/>
  <c r="J173" i="3"/>
  <c r="J172" i="3" s="1"/>
  <c r="H174" i="3"/>
  <c r="H173" i="3" s="1"/>
  <c r="H172" i="3" s="1"/>
  <c r="G174" i="3"/>
  <c r="G173" i="3" s="1"/>
  <c r="G172" i="3" s="1"/>
  <c r="F173" i="3"/>
  <c r="C173" i="3"/>
  <c r="C172" i="3" s="1"/>
  <c r="K173" i="3"/>
  <c r="I173" i="3"/>
  <c r="I172" i="3" s="1"/>
  <c r="K169" i="3"/>
  <c r="K168" i="3" s="1"/>
  <c r="K167" i="3" s="1"/>
  <c r="J170" i="3"/>
  <c r="J169" i="3" s="1"/>
  <c r="J168" i="3" s="1"/>
  <c r="J167" i="3" s="1"/>
  <c r="I170" i="3"/>
  <c r="I169" i="3" s="1"/>
  <c r="I168" i="3" s="1"/>
  <c r="I167" i="3" s="1"/>
  <c r="H169" i="3"/>
  <c r="G170" i="3"/>
  <c r="G169" i="3" s="1"/>
  <c r="G168" i="3" s="1"/>
  <c r="G167" i="3" s="1"/>
  <c r="F169" i="3"/>
  <c r="F168" i="3" s="1"/>
  <c r="C169" i="3"/>
  <c r="C168" i="3" s="1"/>
  <c r="C167" i="3" s="1"/>
  <c r="K165" i="3"/>
  <c r="J165" i="3"/>
  <c r="I165" i="3"/>
  <c r="H165" i="3"/>
  <c r="G165" i="3"/>
  <c r="K164" i="3"/>
  <c r="J164" i="3"/>
  <c r="H164" i="3"/>
  <c r="G164" i="3"/>
  <c r="F164" i="3"/>
  <c r="K163" i="3"/>
  <c r="J163" i="3"/>
  <c r="H163" i="3"/>
  <c r="G163" i="3"/>
  <c r="K159" i="3"/>
  <c r="J159" i="3"/>
  <c r="I159" i="3"/>
  <c r="G159" i="3"/>
  <c r="F159" i="3"/>
  <c r="K158" i="3"/>
  <c r="G158" i="3"/>
  <c r="K157" i="3"/>
  <c r="J157" i="3"/>
  <c r="H157" i="3"/>
  <c r="G157" i="3"/>
  <c r="J155" i="3"/>
  <c r="G155" i="3"/>
  <c r="F155" i="3"/>
  <c r="K150" i="3"/>
  <c r="J150" i="3"/>
  <c r="H150" i="3"/>
  <c r="G150" i="3"/>
  <c r="J149" i="3"/>
  <c r="H149" i="3"/>
  <c r="G149" i="3"/>
  <c r="K145" i="3"/>
  <c r="H145" i="3"/>
  <c r="G145" i="3"/>
  <c r="K143" i="3"/>
  <c r="H143" i="3"/>
  <c r="G143" i="3"/>
  <c r="K141" i="3"/>
  <c r="J141" i="3"/>
  <c r="H141" i="3"/>
  <c r="G141" i="3"/>
  <c r="K140" i="3"/>
  <c r="J140" i="3"/>
  <c r="H140" i="3"/>
  <c r="G140" i="3"/>
  <c r="K139" i="3"/>
  <c r="J139" i="3"/>
  <c r="H139" i="3"/>
  <c r="G139" i="3"/>
  <c r="K138" i="3"/>
  <c r="J138" i="3"/>
  <c r="H138" i="3"/>
  <c r="G138" i="3"/>
  <c r="K137" i="3"/>
  <c r="J137" i="3"/>
  <c r="I137" i="3"/>
  <c r="H137" i="3"/>
  <c r="G137" i="3"/>
  <c r="K136" i="3"/>
  <c r="J136" i="3"/>
  <c r="I136" i="3"/>
  <c r="H136" i="3"/>
  <c r="G136" i="3"/>
  <c r="K135" i="3"/>
  <c r="J135" i="3"/>
  <c r="I135" i="3"/>
  <c r="H135" i="3"/>
  <c r="G135" i="3"/>
  <c r="K134" i="3"/>
  <c r="J134" i="3"/>
  <c r="I134" i="3"/>
  <c r="G134" i="3"/>
  <c r="F134" i="3"/>
  <c r="K129" i="3"/>
  <c r="K128" i="3" s="1"/>
  <c r="K127" i="3" s="1"/>
  <c r="H129" i="3"/>
  <c r="H128" i="3" s="1"/>
  <c r="H127" i="3" s="1"/>
  <c r="G129" i="3"/>
  <c r="G128" i="3" s="1"/>
  <c r="G127" i="3" s="1"/>
  <c r="F129" i="3"/>
  <c r="F128" i="3" s="1"/>
  <c r="C128" i="3"/>
  <c r="C127" i="3" s="1"/>
  <c r="J128" i="3"/>
  <c r="J127" i="3" s="1"/>
  <c r="I128" i="3"/>
  <c r="I127" i="3" s="1"/>
  <c r="K126" i="3"/>
  <c r="K125" i="3" s="1"/>
  <c r="K124" i="3" s="1"/>
  <c r="K123" i="3" s="1"/>
  <c r="J126" i="3"/>
  <c r="J125" i="3" s="1"/>
  <c r="J124" i="3" s="1"/>
  <c r="J123" i="3" s="1"/>
  <c r="I125" i="3"/>
  <c r="H126" i="3"/>
  <c r="G126" i="3"/>
  <c r="G125" i="3" s="1"/>
  <c r="G124" i="3" s="1"/>
  <c r="G123" i="3" s="1"/>
  <c r="F126" i="3"/>
  <c r="C125" i="3"/>
  <c r="C124" i="3" s="1"/>
  <c r="C123" i="3" s="1"/>
  <c r="H125" i="3"/>
  <c r="H124" i="3" s="1"/>
  <c r="H123" i="3" s="1"/>
  <c r="K121" i="3"/>
  <c r="J121" i="3"/>
  <c r="I121" i="3"/>
  <c r="H121" i="3"/>
  <c r="G121" i="3"/>
  <c r="F121" i="3"/>
  <c r="C121" i="3"/>
  <c r="K120" i="3"/>
  <c r="J120" i="3"/>
  <c r="H120" i="3"/>
  <c r="G120" i="3"/>
  <c r="F120" i="3"/>
  <c r="K119" i="3"/>
  <c r="J119" i="3"/>
  <c r="H119" i="3"/>
  <c r="G119" i="3"/>
  <c r="K106" i="3"/>
  <c r="J106" i="3"/>
  <c r="H106" i="3"/>
  <c r="G106" i="3"/>
  <c r="K105" i="3"/>
  <c r="J105" i="3"/>
  <c r="H105" i="3"/>
  <c r="G105" i="3"/>
  <c r="F105" i="3"/>
  <c r="K104" i="3"/>
  <c r="J104" i="3"/>
  <c r="I104" i="3"/>
  <c r="H104" i="3"/>
  <c r="G104" i="3"/>
  <c r="K98" i="3"/>
  <c r="K97" i="3" s="1"/>
  <c r="J99" i="3"/>
  <c r="J98" i="3" s="1"/>
  <c r="J97" i="3" s="1"/>
  <c r="I99" i="3"/>
  <c r="I98" i="3" s="1"/>
  <c r="I97" i="3" s="1"/>
  <c r="H99" i="3"/>
  <c r="H98" i="3" s="1"/>
  <c r="H97" i="3" s="1"/>
  <c r="G99" i="3"/>
  <c r="G98" i="3" s="1"/>
  <c r="G97" i="3" s="1"/>
  <c r="F99" i="3"/>
  <c r="F98" i="3" s="1"/>
  <c r="C98" i="3"/>
  <c r="C97" i="3" s="1"/>
  <c r="K96" i="3"/>
  <c r="K95" i="3" s="1"/>
  <c r="J96" i="3"/>
  <c r="J95" i="3" s="1"/>
  <c r="I95" i="3"/>
  <c r="H96" i="3"/>
  <c r="G96" i="3"/>
  <c r="G95" i="3" s="1"/>
  <c r="F95" i="3"/>
  <c r="C95" i="3"/>
  <c r="H95" i="3"/>
  <c r="K93" i="3"/>
  <c r="J94" i="3"/>
  <c r="J93" i="3" s="1"/>
  <c r="I94" i="3"/>
  <c r="I93" i="3" s="1"/>
  <c r="H94" i="3"/>
  <c r="H93" i="3" s="1"/>
  <c r="G93" i="3"/>
  <c r="F93" i="3"/>
  <c r="C93" i="3"/>
  <c r="K91" i="3"/>
  <c r="K90" i="3" s="1"/>
  <c r="J91" i="3"/>
  <c r="J90" i="3" s="1"/>
  <c r="H91" i="3"/>
  <c r="H90" i="3" s="1"/>
  <c r="G91" i="3"/>
  <c r="G90" i="3" s="1"/>
  <c r="F90" i="3"/>
  <c r="C90" i="3"/>
  <c r="I90" i="3"/>
  <c r="K89" i="3"/>
  <c r="K88" i="3" s="1"/>
  <c r="J89" i="3"/>
  <c r="J88" i="3" s="1"/>
  <c r="I88" i="3"/>
  <c r="H89" i="3"/>
  <c r="H88" i="3" s="1"/>
  <c r="G89" i="3"/>
  <c r="G88" i="3" s="1"/>
  <c r="F88" i="3"/>
  <c r="C88" i="3"/>
  <c r="K86" i="3"/>
  <c r="K85" i="3" s="1"/>
  <c r="K84" i="3" s="1"/>
  <c r="J86" i="3"/>
  <c r="J85" i="3" s="1"/>
  <c r="J84" i="3" s="1"/>
  <c r="I85" i="3"/>
  <c r="H86" i="3"/>
  <c r="H85" i="3" s="1"/>
  <c r="H84" i="3" s="1"/>
  <c r="G86" i="3"/>
  <c r="G85" i="3" s="1"/>
  <c r="G84" i="3" s="1"/>
  <c r="F85" i="3"/>
  <c r="F84" i="3" s="1"/>
  <c r="C85" i="3"/>
  <c r="C84" i="3" s="1"/>
  <c r="K81" i="3"/>
  <c r="K80" i="3" s="1"/>
  <c r="K78" i="3" s="1"/>
  <c r="J81" i="3"/>
  <c r="J80" i="3" s="1"/>
  <c r="J78" i="3" s="1"/>
  <c r="H81" i="3"/>
  <c r="H80" i="3" s="1"/>
  <c r="H78" i="3" s="1"/>
  <c r="G81" i="3"/>
  <c r="G80" i="3" s="1"/>
  <c r="K76" i="3"/>
  <c r="J77" i="3"/>
  <c r="J76" i="3" s="1"/>
  <c r="H77" i="3"/>
  <c r="H76" i="3" s="1"/>
  <c r="G77" i="3"/>
  <c r="G76" i="3" s="1"/>
  <c r="F76" i="3"/>
  <c r="C76" i="3"/>
  <c r="I76" i="3"/>
  <c r="K71" i="3"/>
  <c r="J72" i="3"/>
  <c r="J71" i="3" s="1"/>
  <c r="I71" i="3"/>
  <c r="H72" i="3"/>
  <c r="H71" i="3" s="1"/>
  <c r="G72" i="3"/>
  <c r="G71" i="3" s="1"/>
  <c r="F72" i="3"/>
  <c r="F71" i="3" s="1"/>
  <c r="C71" i="3"/>
  <c r="K70" i="3"/>
  <c r="K69" i="3" s="1"/>
  <c r="J70" i="3"/>
  <c r="J69" i="3" s="1"/>
  <c r="I70" i="3"/>
  <c r="I69" i="3" s="1"/>
  <c r="H70" i="3"/>
  <c r="H69" i="3" s="1"/>
  <c r="G70" i="3"/>
  <c r="F69" i="3"/>
  <c r="C69" i="3"/>
  <c r="K67" i="3"/>
  <c r="J68" i="3"/>
  <c r="J67" i="3" s="1"/>
  <c r="I67" i="3"/>
  <c r="H68" i="3"/>
  <c r="H67" i="3" s="1"/>
  <c r="G68" i="3"/>
  <c r="G67" i="3" s="1"/>
  <c r="C67" i="3"/>
  <c r="K63" i="3"/>
  <c r="K62" i="3" s="1"/>
  <c r="K61" i="3" s="1"/>
  <c r="J63" i="3"/>
  <c r="J62" i="3" s="1"/>
  <c r="J61" i="3" s="1"/>
  <c r="H63" i="3"/>
  <c r="H62" i="3" s="1"/>
  <c r="H61" i="3" s="1"/>
  <c r="G63" i="3"/>
  <c r="G62" i="3" s="1"/>
  <c r="G61" i="3" s="1"/>
  <c r="F62" i="3"/>
  <c r="C62" i="3"/>
  <c r="C61" i="3" s="1"/>
  <c r="I62" i="3"/>
  <c r="K60" i="3"/>
  <c r="J60" i="3"/>
  <c r="H60" i="3"/>
  <c r="G60" i="3"/>
  <c r="F60" i="3"/>
  <c r="K59" i="3"/>
  <c r="J59" i="3"/>
  <c r="I59" i="3"/>
  <c r="H59" i="3"/>
  <c r="K56" i="3"/>
  <c r="K55" i="3" s="1"/>
  <c r="J56" i="3"/>
  <c r="J55" i="3" s="1"/>
  <c r="H56" i="3"/>
  <c r="H55" i="3" s="1"/>
  <c r="G56" i="3"/>
  <c r="G55" i="3" s="1"/>
  <c r="F56" i="3"/>
  <c r="F55" i="3" s="1"/>
  <c r="C55" i="3"/>
  <c r="D55" i="3" s="1"/>
  <c r="I55" i="3"/>
  <c r="K54" i="3"/>
  <c r="K53" i="3" s="1"/>
  <c r="J54" i="3"/>
  <c r="J53" i="3" s="1"/>
  <c r="I53" i="3"/>
  <c r="H54" i="3"/>
  <c r="H53" i="3" s="1"/>
  <c r="G54" i="3"/>
  <c r="G53" i="3" s="1"/>
  <c r="F53" i="3"/>
  <c r="C53" i="3"/>
  <c r="K52" i="3"/>
  <c r="K51" i="3" s="1"/>
  <c r="J52" i="3"/>
  <c r="J51" i="3" s="1"/>
  <c r="H52" i="3"/>
  <c r="H51" i="3" s="1"/>
  <c r="G52" i="3"/>
  <c r="G51" i="3" s="1"/>
  <c r="F51" i="3"/>
  <c r="C51" i="3"/>
  <c r="I51" i="3"/>
  <c r="K50" i="3"/>
  <c r="J50" i="3"/>
  <c r="H50" i="3"/>
  <c r="G50" i="3"/>
  <c r="K49" i="3"/>
  <c r="J49" i="3"/>
  <c r="H49" i="3"/>
  <c r="G49" i="3"/>
  <c r="K48" i="3"/>
  <c r="J48" i="3"/>
  <c r="H48" i="3"/>
  <c r="G48" i="3"/>
  <c r="K47" i="3"/>
  <c r="J47" i="3"/>
  <c r="H47" i="3"/>
  <c r="G47" i="3"/>
  <c r="K46" i="3"/>
  <c r="J46" i="3"/>
  <c r="H46" i="3"/>
  <c r="G46" i="3"/>
  <c r="K45" i="3"/>
  <c r="J45" i="3"/>
  <c r="H45" i="3"/>
  <c r="G45" i="3"/>
  <c r="K44" i="3"/>
  <c r="J44" i="3"/>
  <c r="H44" i="3"/>
  <c r="G44" i="3"/>
  <c r="K43" i="3"/>
  <c r="J43" i="3"/>
  <c r="H43" i="3"/>
  <c r="G43" i="3"/>
  <c r="K40" i="3"/>
  <c r="K39" i="3" s="1"/>
  <c r="J40" i="3"/>
  <c r="J39" i="3" s="1"/>
  <c r="I39" i="3"/>
  <c r="H40" i="3"/>
  <c r="H39" i="3" s="1"/>
  <c r="G39" i="3"/>
  <c r="F40" i="3"/>
  <c r="F39" i="3" s="1"/>
  <c r="K38" i="3"/>
  <c r="K37" i="3" s="1"/>
  <c r="J38" i="3"/>
  <c r="J37" i="3" s="1"/>
  <c r="I38" i="3"/>
  <c r="I37" i="3" s="1"/>
  <c r="H38" i="3"/>
  <c r="H37" i="3" s="1"/>
  <c r="G38" i="3"/>
  <c r="G37" i="3" s="1"/>
  <c r="F37" i="3"/>
  <c r="C37" i="3"/>
  <c r="K33" i="3"/>
  <c r="K32" i="3" s="1"/>
  <c r="J33" i="3"/>
  <c r="J32" i="3" s="1"/>
  <c r="I32" i="3"/>
  <c r="H33" i="3"/>
  <c r="H32" i="3" s="1"/>
  <c r="G33" i="3"/>
  <c r="G32" i="3" s="1"/>
  <c r="F32" i="3"/>
  <c r="C32" i="3"/>
  <c r="K31" i="3"/>
  <c r="J31" i="3"/>
  <c r="H31" i="3"/>
  <c r="G31" i="3"/>
  <c r="F31" i="3"/>
  <c r="K30" i="3"/>
  <c r="J30" i="3"/>
  <c r="H30" i="3"/>
  <c r="G30" i="3"/>
  <c r="F30" i="3"/>
  <c r="C29" i="3"/>
  <c r="K27" i="3"/>
  <c r="K26" i="3" s="1"/>
  <c r="K25" i="3" s="1"/>
  <c r="J27" i="3"/>
  <c r="J26" i="3" s="1"/>
  <c r="J25" i="3" s="1"/>
  <c r="I26" i="3"/>
  <c r="I25" i="3" s="1"/>
  <c r="H27" i="3"/>
  <c r="H26" i="3" s="1"/>
  <c r="H25" i="3" s="1"/>
  <c r="G27" i="3"/>
  <c r="G26" i="3" s="1"/>
  <c r="G25" i="3" s="1"/>
  <c r="F26" i="3"/>
  <c r="F25" i="3" s="1"/>
  <c r="C26" i="3"/>
  <c r="C25" i="3" s="1"/>
  <c r="K22" i="3"/>
  <c r="J22" i="3"/>
  <c r="H22" i="3"/>
  <c r="F22" i="3"/>
  <c r="K21" i="3"/>
  <c r="J21" i="3"/>
  <c r="H21" i="3"/>
  <c r="F21" i="3"/>
  <c r="K19" i="3"/>
  <c r="J19" i="3"/>
  <c r="K18" i="3"/>
  <c r="J18" i="3"/>
  <c r="H18" i="3"/>
  <c r="F18" i="3"/>
  <c r="K17" i="3"/>
  <c r="J17" i="3"/>
  <c r="H17" i="3"/>
  <c r="F17" i="3"/>
  <c r="F12" i="3" s="1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F125" i="3" l="1"/>
  <c r="F124" i="3" s="1"/>
  <c r="E126" i="3"/>
  <c r="D126" i="3" s="1"/>
  <c r="E80" i="3"/>
  <c r="D80" i="3" s="1"/>
  <c r="G78" i="3"/>
  <c r="E78" i="3" s="1"/>
  <c r="D78" i="3" s="1"/>
  <c r="G29" i="3"/>
  <c r="G28" i="3" s="1"/>
  <c r="G24" i="3" s="1"/>
  <c r="G23" i="3" s="1"/>
  <c r="K122" i="3"/>
  <c r="C122" i="3"/>
  <c r="K29" i="3"/>
  <c r="K28" i="3" s="1"/>
  <c r="K24" i="3" s="1"/>
  <c r="K23" i="3" s="1"/>
  <c r="E71" i="3"/>
  <c r="G122" i="3"/>
  <c r="E164" i="3"/>
  <c r="D164" i="3" s="1"/>
  <c r="I12" i="3"/>
  <c r="I11" i="3" s="1"/>
  <c r="I10" i="3" s="1"/>
  <c r="I9" i="3" s="1"/>
  <c r="E221" i="3"/>
  <c r="D221" i="3" s="1"/>
  <c r="E95" i="3"/>
  <c r="D95" i="3" s="1"/>
  <c r="D194" i="3"/>
  <c r="H58" i="3"/>
  <c r="H57" i="3" s="1"/>
  <c r="D30" i="3"/>
  <c r="J29" i="3"/>
  <c r="J28" i="3" s="1"/>
  <c r="J24" i="3" s="1"/>
  <c r="J23" i="3" s="1"/>
  <c r="E32" i="3"/>
  <c r="E39" i="3"/>
  <c r="D39" i="3" s="1"/>
  <c r="E53" i="3"/>
  <c r="D53" i="3" s="1"/>
  <c r="E72" i="3"/>
  <c r="D72" i="3" s="1"/>
  <c r="F127" i="3"/>
  <c r="E127" i="3" s="1"/>
  <c r="E128" i="3"/>
  <c r="D128" i="3" s="1"/>
  <c r="D134" i="3"/>
  <c r="F123" i="3"/>
  <c r="J12" i="3"/>
  <c r="K12" i="3"/>
  <c r="K11" i="3" s="1"/>
  <c r="K10" i="3" s="1"/>
  <c r="K9" i="3" s="1"/>
  <c r="F11" i="3"/>
  <c r="E25" i="3"/>
  <c r="D25" i="3" s="1"/>
  <c r="E31" i="3"/>
  <c r="D31" i="3" s="1"/>
  <c r="E37" i="3"/>
  <c r="D37" i="3" s="1"/>
  <c r="F67" i="3"/>
  <c r="D68" i="3"/>
  <c r="G69" i="3"/>
  <c r="E69" i="3" s="1"/>
  <c r="D69" i="3" s="1"/>
  <c r="E70" i="3"/>
  <c r="K87" i="3"/>
  <c r="G178" i="3"/>
  <c r="E178" i="3" s="1"/>
  <c r="D178" i="3" s="1"/>
  <c r="E179" i="3"/>
  <c r="D179" i="3" s="1"/>
  <c r="D192" i="3"/>
  <c r="E201" i="3"/>
  <c r="D201" i="3" s="1"/>
  <c r="E207" i="3"/>
  <c r="D207" i="3" s="1"/>
  <c r="E219" i="3"/>
  <c r="D219" i="3" s="1"/>
  <c r="F97" i="3"/>
  <c r="E97" i="3" s="1"/>
  <c r="D97" i="3" s="1"/>
  <c r="E98" i="3"/>
  <c r="D98" i="3" s="1"/>
  <c r="G12" i="3"/>
  <c r="G11" i="3" s="1"/>
  <c r="G10" i="3" s="1"/>
  <c r="G9" i="3" s="1"/>
  <c r="H12" i="3"/>
  <c r="H11" i="3" s="1"/>
  <c r="H10" i="3" s="1"/>
  <c r="H9" i="3" s="1"/>
  <c r="E51" i="3"/>
  <c r="D51" i="3" s="1"/>
  <c r="E76" i="3"/>
  <c r="D76" i="3" s="1"/>
  <c r="H92" i="3"/>
  <c r="E93" i="3"/>
  <c r="D105" i="3"/>
  <c r="D193" i="3"/>
  <c r="E220" i="3"/>
  <c r="D220" i="3" s="1"/>
  <c r="E203" i="3"/>
  <c r="D203" i="3" s="1"/>
  <c r="E199" i="3"/>
  <c r="D199" i="3" s="1"/>
  <c r="F172" i="3"/>
  <c r="E173" i="3"/>
  <c r="D173" i="3" s="1"/>
  <c r="F167" i="3"/>
  <c r="E90" i="3"/>
  <c r="D90" i="3" s="1"/>
  <c r="E88" i="3"/>
  <c r="D88" i="3" s="1"/>
  <c r="F61" i="3"/>
  <c r="E62" i="3"/>
  <c r="D62" i="3" s="1"/>
  <c r="K172" i="3"/>
  <c r="K171" i="3" s="1"/>
  <c r="H168" i="3"/>
  <c r="E168" i="3" s="1"/>
  <c r="D168" i="3" s="1"/>
  <c r="E169" i="3"/>
  <c r="D169" i="3" s="1"/>
  <c r="I124" i="3"/>
  <c r="E124" i="3" s="1"/>
  <c r="D124" i="3" s="1"/>
  <c r="I84" i="3"/>
  <c r="E84" i="3" s="1"/>
  <c r="D84" i="3" s="1"/>
  <c r="E85" i="3"/>
  <c r="D85" i="3" s="1"/>
  <c r="I61" i="3"/>
  <c r="E222" i="3"/>
  <c r="D222" i="3" s="1"/>
  <c r="I208" i="3"/>
  <c r="E208" i="3" s="1"/>
  <c r="D208" i="3" s="1"/>
  <c r="E209" i="3"/>
  <c r="D209" i="3" s="1"/>
  <c r="I211" i="3"/>
  <c r="E211" i="3" s="1"/>
  <c r="D211" i="3" s="1"/>
  <c r="E212" i="3"/>
  <c r="D212" i="3" s="1"/>
  <c r="I214" i="3"/>
  <c r="E214" i="3" s="1"/>
  <c r="D214" i="3" s="1"/>
  <c r="E215" i="3"/>
  <c r="D215" i="3" s="1"/>
  <c r="C28" i="3"/>
  <c r="C24" i="3" s="1"/>
  <c r="C23" i="3" s="1"/>
  <c r="H183" i="3"/>
  <c r="H182" i="3" s="1"/>
  <c r="H181" i="3" s="1"/>
  <c r="J36" i="3"/>
  <c r="J148" i="3"/>
  <c r="C183" i="3"/>
  <c r="C182" i="3" s="1"/>
  <c r="C181" i="3" s="1"/>
  <c r="G183" i="3"/>
  <c r="G182" i="3" s="1"/>
  <c r="G181" i="3" s="1"/>
  <c r="K183" i="3"/>
  <c r="K182" i="3" s="1"/>
  <c r="K181" i="3" s="1"/>
  <c r="K36" i="3"/>
  <c r="J58" i="3"/>
  <c r="J57" i="3" s="1"/>
  <c r="I92" i="3"/>
  <c r="F87" i="3"/>
  <c r="J87" i="3"/>
  <c r="I162" i="3"/>
  <c r="I20" i="3"/>
  <c r="H133" i="3"/>
  <c r="F142" i="3"/>
  <c r="J142" i="3"/>
  <c r="K191" i="3"/>
  <c r="K190" i="3" s="1"/>
  <c r="K189" i="3" s="1"/>
  <c r="K188" i="3" s="1"/>
  <c r="K187" i="3" s="1"/>
  <c r="F58" i="3"/>
  <c r="F148" i="3"/>
  <c r="C87" i="3"/>
  <c r="H42" i="3"/>
  <c r="H41" i="3" s="1"/>
  <c r="C42" i="3"/>
  <c r="C41" i="3" s="1"/>
  <c r="G42" i="3"/>
  <c r="G41" i="3" s="1"/>
  <c r="K42" i="3"/>
  <c r="K41" i="3" s="1"/>
  <c r="I42" i="3"/>
  <c r="K75" i="3"/>
  <c r="I148" i="3"/>
  <c r="F218" i="3"/>
  <c r="F217" i="3" s="1"/>
  <c r="I218" i="3"/>
  <c r="C58" i="3"/>
  <c r="H118" i="3"/>
  <c r="H117" i="3" s="1"/>
  <c r="H116" i="3" s="1"/>
  <c r="H115" i="3" s="1"/>
  <c r="C142" i="3"/>
  <c r="G142" i="3"/>
  <c r="K142" i="3"/>
  <c r="H218" i="3"/>
  <c r="H217" i="3" s="1"/>
  <c r="H20" i="3"/>
  <c r="F29" i="3"/>
  <c r="F28" i="3" s="1"/>
  <c r="C103" i="3"/>
  <c r="C102" i="3" s="1"/>
  <c r="C101" i="3" s="1"/>
  <c r="C100" i="3" s="1"/>
  <c r="K103" i="3"/>
  <c r="K102" i="3" s="1"/>
  <c r="K101" i="3" s="1"/>
  <c r="K100" i="3" s="1"/>
  <c r="F183" i="3"/>
  <c r="F182" i="3" s="1"/>
  <c r="F181" i="3" s="1"/>
  <c r="J183" i="3"/>
  <c r="J182" i="3" s="1"/>
  <c r="J181" i="3" s="1"/>
  <c r="I183" i="3"/>
  <c r="H205" i="3"/>
  <c r="H198" i="3" s="1"/>
  <c r="I58" i="3"/>
  <c r="I57" i="3" s="1"/>
  <c r="G58" i="3"/>
  <c r="G57" i="3" s="1"/>
  <c r="H66" i="3"/>
  <c r="H65" i="3" s="1"/>
  <c r="H64" i="3" s="1"/>
  <c r="J92" i="3"/>
  <c r="C92" i="3"/>
  <c r="G36" i="3"/>
  <c r="K58" i="3"/>
  <c r="K57" i="3" s="1"/>
  <c r="I66" i="3"/>
  <c r="G87" i="3"/>
  <c r="F92" i="3"/>
  <c r="F103" i="3"/>
  <c r="F102" i="3" s="1"/>
  <c r="F101" i="3" s="1"/>
  <c r="J103" i="3"/>
  <c r="J102" i="3" s="1"/>
  <c r="J101" i="3" s="1"/>
  <c r="J100" i="3" s="1"/>
  <c r="I103" i="3"/>
  <c r="H103" i="3"/>
  <c r="H102" i="3" s="1"/>
  <c r="H101" i="3" s="1"/>
  <c r="H100" i="3" s="1"/>
  <c r="J156" i="3"/>
  <c r="F191" i="3"/>
  <c r="J191" i="3"/>
  <c r="J190" i="3" s="1"/>
  <c r="J189" i="3" s="1"/>
  <c r="J188" i="3" s="1"/>
  <c r="J187" i="3" s="1"/>
  <c r="I191" i="3"/>
  <c r="I190" i="3" s="1"/>
  <c r="I189" i="3" s="1"/>
  <c r="I188" i="3" s="1"/>
  <c r="I187" i="3" s="1"/>
  <c r="H191" i="3"/>
  <c r="H190" i="3" s="1"/>
  <c r="H189" i="3" s="1"/>
  <c r="H188" i="3" s="1"/>
  <c r="H187" i="3" s="1"/>
  <c r="I205" i="3"/>
  <c r="I198" i="3" s="1"/>
  <c r="F20" i="3"/>
  <c r="J20" i="3"/>
  <c r="H29" i="3"/>
  <c r="H28" i="3" s="1"/>
  <c r="H24" i="3" s="1"/>
  <c r="H23" i="3" s="1"/>
  <c r="I36" i="3"/>
  <c r="C75" i="3"/>
  <c r="C74" i="3" s="1"/>
  <c r="C73" i="3" s="1"/>
  <c r="G75" i="3"/>
  <c r="G74" i="3" s="1"/>
  <c r="G73" i="3" s="1"/>
  <c r="G103" i="3"/>
  <c r="G102" i="3" s="1"/>
  <c r="G101" i="3" s="1"/>
  <c r="G100" i="3" s="1"/>
  <c r="C118" i="3"/>
  <c r="C117" i="3" s="1"/>
  <c r="C116" i="3" s="1"/>
  <c r="C115" i="3" s="1"/>
  <c r="G118" i="3"/>
  <c r="G117" i="3" s="1"/>
  <c r="G116" i="3" s="1"/>
  <c r="G115" i="3" s="1"/>
  <c r="K118" i="3"/>
  <c r="K117" i="3" s="1"/>
  <c r="K116" i="3" s="1"/>
  <c r="K115" i="3" s="1"/>
  <c r="F118" i="3"/>
  <c r="F117" i="3" s="1"/>
  <c r="J118" i="3"/>
  <c r="J117" i="3" s="1"/>
  <c r="J116" i="3" s="1"/>
  <c r="J115" i="3" s="1"/>
  <c r="I118" i="3"/>
  <c r="C133" i="3"/>
  <c r="K133" i="3"/>
  <c r="I156" i="3"/>
  <c r="C162" i="3"/>
  <c r="C161" i="3" s="1"/>
  <c r="C160" i="3" s="1"/>
  <c r="G162" i="3"/>
  <c r="G161" i="3" s="1"/>
  <c r="G160" i="3" s="1"/>
  <c r="K162" i="3"/>
  <c r="K161" i="3" s="1"/>
  <c r="K160" i="3" s="1"/>
  <c r="C191" i="3"/>
  <c r="C190" i="3" s="1"/>
  <c r="C189" i="3" s="1"/>
  <c r="C188" i="3" s="1"/>
  <c r="C187" i="3" s="1"/>
  <c r="G191" i="3"/>
  <c r="G190" i="3" s="1"/>
  <c r="G189" i="3" s="1"/>
  <c r="G188" i="3" s="1"/>
  <c r="G187" i="3" s="1"/>
  <c r="F205" i="3"/>
  <c r="F198" i="3" s="1"/>
  <c r="J205" i="3"/>
  <c r="J198" i="3" s="1"/>
  <c r="C66" i="3"/>
  <c r="C65" i="3" s="1"/>
  <c r="C64" i="3" s="1"/>
  <c r="K66" i="3"/>
  <c r="K65" i="3" s="1"/>
  <c r="K64" i="3" s="1"/>
  <c r="K92" i="3"/>
  <c r="C12" i="3"/>
  <c r="C20" i="3"/>
  <c r="G20" i="3"/>
  <c r="K20" i="3"/>
  <c r="J75" i="3"/>
  <c r="J74" i="3" s="1"/>
  <c r="J73" i="3" s="1"/>
  <c r="I75" i="3"/>
  <c r="I74" i="3" s="1"/>
  <c r="I73" i="3" s="1"/>
  <c r="H87" i="3"/>
  <c r="G92" i="3"/>
  <c r="F133" i="3"/>
  <c r="J133" i="3"/>
  <c r="I133" i="3"/>
  <c r="H142" i="3"/>
  <c r="H156" i="3"/>
  <c r="C156" i="3"/>
  <c r="G156" i="3"/>
  <c r="K156" i="3"/>
  <c r="F162" i="3"/>
  <c r="J162" i="3"/>
  <c r="J161" i="3" s="1"/>
  <c r="J160" i="3" s="1"/>
  <c r="C205" i="3"/>
  <c r="C198" i="3" s="1"/>
  <c r="G205" i="3"/>
  <c r="G198" i="3" s="1"/>
  <c r="K205" i="3"/>
  <c r="K198" i="3" s="1"/>
  <c r="C218" i="3"/>
  <c r="C217" i="3" s="1"/>
  <c r="G218" i="3"/>
  <c r="G217" i="3" s="1"/>
  <c r="K218" i="3"/>
  <c r="K217" i="3" s="1"/>
  <c r="J218" i="3"/>
  <c r="J217" i="3" s="1"/>
  <c r="H36" i="3"/>
  <c r="C36" i="3"/>
  <c r="F75" i="3"/>
  <c r="J122" i="3"/>
  <c r="G133" i="3"/>
  <c r="F156" i="3"/>
  <c r="H162" i="3"/>
  <c r="H161" i="3" s="1"/>
  <c r="H160" i="3" s="1"/>
  <c r="I29" i="3"/>
  <c r="J66" i="3"/>
  <c r="J65" i="3" s="1"/>
  <c r="J64" i="3" s="1"/>
  <c r="H75" i="3"/>
  <c r="H74" i="3" s="1"/>
  <c r="H73" i="3" s="1"/>
  <c r="I87" i="3"/>
  <c r="H122" i="3"/>
  <c r="H148" i="3"/>
  <c r="C148" i="3"/>
  <c r="G148" i="3"/>
  <c r="K148" i="3"/>
  <c r="C171" i="3"/>
  <c r="H171" i="3"/>
  <c r="F36" i="3"/>
  <c r="F42" i="3"/>
  <c r="F41" i="3" s="1"/>
  <c r="J42" i="3"/>
  <c r="J41" i="3" s="1"/>
  <c r="J171" i="3"/>
  <c r="I171" i="3"/>
  <c r="I142" i="3"/>
  <c r="F66" i="3" l="1"/>
  <c r="E67" i="3"/>
  <c r="D67" i="3" s="1"/>
  <c r="E125" i="3"/>
  <c r="D125" i="3" s="1"/>
  <c r="E172" i="3"/>
  <c r="D172" i="3" s="1"/>
  <c r="F171" i="3"/>
  <c r="F166" i="3" s="1"/>
  <c r="K147" i="3"/>
  <c r="K146" i="3" s="1"/>
  <c r="E61" i="3"/>
  <c r="D61" i="3" s="1"/>
  <c r="K83" i="3"/>
  <c r="K82" i="3" s="1"/>
  <c r="G132" i="3"/>
  <c r="G131" i="3" s="1"/>
  <c r="H132" i="3"/>
  <c r="H131" i="3" s="1"/>
  <c r="E142" i="3"/>
  <c r="D142" i="3" s="1"/>
  <c r="G171" i="3"/>
  <c r="G166" i="3" s="1"/>
  <c r="K166" i="3"/>
  <c r="H83" i="3"/>
  <c r="H82" i="3" s="1"/>
  <c r="G66" i="3"/>
  <c r="G65" i="3" s="1"/>
  <c r="G64" i="3" s="1"/>
  <c r="F197" i="3"/>
  <c r="F196" i="3" s="1"/>
  <c r="F195" i="3" s="1"/>
  <c r="E36" i="3"/>
  <c r="D36" i="3" s="1"/>
  <c r="F122" i="3"/>
  <c r="F100" i="3"/>
  <c r="C11" i="3"/>
  <c r="C10" i="3" s="1"/>
  <c r="F65" i="3"/>
  <c r="F10" i="3"/>
  <c r="F147" i="3"/>
  <c r="F146" i="3" s="1"/>
  <c r="E156" i="3"/>
  <c r="D156" i="3" s="1"/>
  <c r="E12" i="3"/>
  <c r="D12" i="3" s="1"/>
  <c r="J11" i="3"/>
  <c r="J10" i="3" s="1"/>
  <c r="J9" i="3" s="1"/>
  <c r="J35" i="3"/>
  <c r="J34" i="3" s="1"/>
  <c r="E20" i="3"/>
  <c r="D20" i="3" s="1"/>
  <c r="E205" i="3"/>
  <c r="D205" i="3" s="1"/>
  <c r="E218" i="3"/>
  <c r="D218" i="3" s="1"/>
  <c r="E198" i="3"/>
  <c r="D198" i="3" s="1"/>
  <c r="F161" i="3"/>
  <c r="E162" i="3"/>
  <c r="D162" i="3" s="1"/>
  <c r="F116" i="3"/>
  <c r="F83" i="3"/>
  <c r="F82" i="3" s="1"/>
  <c r="F74" i="3"/>
  <c r="E75" i="3"/>
  <c r="D75" i="3" s="1"/>
  <c r="F57" i="3"/>
  <c r="E57" i="3" s="1"/>
  <c r="E58" i="3"/>
  <c r="D58" i="3" s="1"/>
  <c r="C57" i="3"/>
  <c r="C35" i="3" s="1"/>
  <c r="C34" i="3" s="1"/>
  <c r="G35" i="3"/>
  <c r="F24" i="3"/>
  <c r="H167" i="3"/>
  <c r="E167" i="3" s="1"/>
  <c r="I161" i="3"/>
  <c r="I147" i="3"/>
  <c r="E148" i="3"/>
  <c r="D148" i="3" s="1"/>
  <c r="F132" i="3"/>
  <c r="E133" i="3"/>
  <c r="D133" i="3" s="1"/>
  <c r="I123" i="3"/>
  <c r="E123" i="3" s="1"/>
  <c r="I117" i="3"/>
  <c r="I116" i="3" s="1"/>
  <c r="E118" i="3"/>
  <c r="D118" i="3" s="1"/>
  <c r="I102" i="3"/>
  <c r="E103" i="3"/>
  <c r="D103" i="3" s="1"/>
  <c r="E92" i="3"/>
  <c r="D92" i="3" s="1"/>
  <c r="I83" i="3"/>
  <c r="I82" i="3" s="1"/>
  <c r="E87" i="3"/>
  <c r="D87" i="3" s="1"/>
  <c r="K74" i="3"/>
  <c r="K73" i="3" s="1"/>
  <c r="I65" i="3"/>
  <c r="I64" i="3" s="1"/>
  <c r="I41" i="3"/>
  <c r="E41" i="3" s="1"/>
  <c r="D41" i="3" s="1"/>
  <c r="E42" i="3"/>
  <c r="D42" i="3" s="1"/>
  <c r="I28" i="3"/>
  <c r="E29" i="3"/>
  <c r="D29" i="3" s="1"/>
  <c r="I182" i="3"/>
  <c r="E183" i="3"/>
  <c r="D183" i="3" s="1"/>
  <c r="F190" i="3"/>
  <c r="E191" i="3"/>
  <c r="D191" i="3" s="1"/>
  <c r="I217" i="3"/>
  <c r="E217" i="3" s="1"/>
  <c r="D217" i="3" s="1"/>
  <c r="C197" i="3"/>
  <c r="C196" i="3" s="1"/>
  <c r="C195" i="3" s="1"/>
  <c r="C166" i="3"/>
  <c r="J147" i="3"/>
  <c r="J146" i="3" s="1"/>
  <c r="J83" i="3"/>
  <c r="J82" i="3" s="1"/>
  <c r="J132" i="3"/>
  <c r="J131" i="3" s="1"/>
  <c r="K35" i="3"/>
  <c r="K34" i="3" s="1"/>
  <c r="C83" i="3"/>
  <c r="C82" i="3" s="1"/>
  <c r="K132" i="3"/>
  <c r="K131" i="3" s="1"/>
  <c r="G83" i="3"/>
  <c r="G82" i="3" s="1"/>
  <c r="C132" i="3"/>
  <c r="C131" i="3" s="1"/>
  <c r="J197" i="3"/>
  <c r="J196" i="3" s="1"/>
  <c r="J195" i="3" s="1"/>
  <c r="H35" i="3"/>
  <c r="H34" i="3" s="1"/>
  <c r="H197" i="3"/>
  <c r="H196" i="3" s="1"/>
  <c r="H195" i="3" s="1"/>
  <c r="I132" i="3"/>
  <c r="I131" i="3" s="1"/>
  <c r="J166" i="3"/>
  <c r="G197" i="3"/>
  <c r="G196" i="3" s="1"/>
  <c r="G195" i="3" s="1"/>
  <c r="H147" i="3"/>
  <c r="H146" i="3" s="1"/>
  <c r="K197" i="3"/>
  <c r="K196" i="3" s="1"/>
  <c r="K195" i="3" s="1"/>
  <c r="G147" i="3"/>
  <c r="G146" i="3" s="1"/>
  <c r="C147" i="3"/>
  <c r="C146" i="3" s="1"/>
  <c r="H130" i="3" l="1"/>
  <c r="K8" i="3"/>
  <c r="K6" i="3" s="1"/>
  <c r="G130" i="3"/>
  <c r="E171" i="3"/>
  <c r="D171" i="3" s="1"/>
  <c r="F35" i="3"/>
  <c r="I35" i="3"/>
  <c r="I34" i="3" s="1"/>
  <c r="I197" i="3"/>
  <c r="E197" i="3" s="1"/>
  <c r="D197" i="3" s="1"/>
  <c r="H166" i="3"/>
  <c r="K130" i="3"/>
  <c r="E82" i="3"/>
  <c r="D82" i="3" s="1"/>
  <c r="E117" i="3"/>
  <c r="D117" i="3" s="1"/>
  <c r="H8" i="3"/>
  <c r="H6" i="3" s="1"/>
  <c r="F115" i="3"/>
  <c r="E116" i="3"/>
  <c r="E66" i="3"/>
  <c r="D66" i="3" s="1"/>
  <c r="E83" i="3"/>
  <c r="D83" i="3" s="1"/>
  <c r="E132" i="3"/>
  <c r="D132" i="3" s="1"/>
  <c r="E147" i="3"/>
  <c r="D147" i="3" s="1"/>
  <c r="E11" i="3"/>
  <c r="D11" i="3" s="1"/>
  <c r="J8" i="3"/>
  <c r="J6" i="3" s="1"/>
  <c r="G8" i="3"/>
  <c r="G6" i="3" s="1"/>
  <c r="F9" i="3"/>
  <c r="E9" i="3" s="1"/>
  <c r="E10" i="3"/>
  <c r="D10" i="3" s="1"/>
  <c r="F64" i="3"/>
  <c r="E64" i="3" s="1"/>
  <c r="D64" i="3" s="1"/>
  <c r="E65" i="3"/>
  <c r="D65" i="3" s="1"/>
  <c r="C9" i="3"/>
  <c r="F160" i="3"/>
  <c r="E161" i="3"/>
  <c r="D161" i="3" s="1"/>
  <c r="F73" i="3"/>
  <c r="E73" i="3" s="1"/>
  <c r="D73" i="3" s="1"/>
  <c r="E74" i="3"/>
  <c r="D74" i="3" s="1"/>
  <c r="D57" i="3"/>
  <c r="G34" i="3"/>
  <c r="F23" i="3"/>
  <c r="I160" i="3"/>
  <c r="J130" i="3"/>
  <c r="I146" i="3"/>
  <c r="F131" i="3"/>
  <c r="I122" i="3"/>
  <c r="E122" i="3" s="1"/>
  <c r="D122" i="3" s="1"/>
  <c r="I115" i="3"/>
  <c r="I101" i="3"/>
  <c r="E102" i="3"/>
  <c r="D102" i="3" s="1"/>
  <c r="I24" i="3"/>
  <c r="I23" i="3" s="1"/>
  <c r="E28" i="3"/>
  <c r="D28" i="3" s="1"/>
  <c r="I181" i="3"/>
  <c r="E182" i="3"/>
  <c r="D182" i="3" s="1"/>
  <c r="F189" i="3"/>
  <c r="E190" i="3"/>
  <c r="D190" i="3" s="1"/>
  <c r="C130" i="3"/>
  <c r="E115" i="3" l="1"/>
  <c r="D115" i="3" s="1"/>
  <c r="I196" i="3"/>
  <c r="I195" i="3" s="1"/>
  <c r="E35" i="3"/>
  <c r="D35" i="3" s="1"/>
  <c r="F34" i="3"/>
  <c r="E34" i="3" s="1"/>
  <c r="D34" i="3" s="1"/>
  <c r="E24" i="3"/>
  <c r="D24" i="3" s="1"/>
  <c r="D9" i="3"/>
  <c r="I8" i="3"/>
  <c r="E23" i="3"/>
  <c r="D23" i="3" s="1"/>
  <c r="E131" i="3"/>
  <c r="E160" i="3"/>
  <c r="E146" i="3"/>
  <c r="I100" i="3"/>
  <c r="E100" i="3" s="1"/>
  <c r="D100" i="3" s="1"/>
  <c r="E101" i="3"/>
  <c r="C8" i="3"/>
  <c r="C6" i="3" s="1"/>
  <c r="I130" i="3"/>
  <c r="F130" i="3"/>
  <c r="E181" i="3"/>
  <c r="D181" i="3" s="1"/>
  <c r="I166" i="3"/>
  <c r="E166" i="3" s="1"/>
  <c r="D166" i="3" s="1"/>
  <c r="F188" i="3"/>
  <c r="E189" i="3"/>
  <c r="D189" i="3" s="1"/>
  <c r="F22" i="1"/>
  <c r="E196" i="3" l="1"/>
  <c r="D196" i="3" s="1"/>
  <c r="E130" i="3"/>
  <c r="D130" i="3" s="1"/>
  <c r="F187" i="3"/>
  <c r="F8" i="3" s="1"/>
  <c r="E188" i="3"/>
  <c r="D188" i="3" s="1"/>
  <c r="E195" i="3"/>
  <c r="D195" i="3" s="1"/>
  <c r="I6" i="3"/>
  <c r="L21" i="1"/>
  <c r="M21" i="1" s="1"/>
  <c r="L20" i="1"/>
  <c r="E8" i="3" l="1"/>
  <c r="E6" i="3" s="1"/>
  <c r="E187" i="3"/>
  <c r="D187" i="3" s="1"/>
  <c r="F6" i="3"/>
  <c r="L11" i="1"/>
  <c r="M11" i="1" s="1"/>
  <c r="L22" i="1"/>
  <c r="M20" i="1"/>
  <c r="M22" i="1" s="1"/>
  <c r="M14" i="1"/>
  <c r="D8" i="3" l="1"/>
  <c r="D6" i="3" s="1"/>
  <c r="F12" i="1"/>
  <c r="L12" i="1"/>
  <c r="F15" i="1"/>
  <c r="M12" i="1" l="1"/>
  <c r="F16" i="1"/>
  <c r="F24" i="1" s="1"/>
  <c r="L15" i="1" l="1"/>
  <c r="M13" i="1"/>
  <c r="L16" i="1" l="1"/>
  <c r="L24" i="1" s="1"/>
  <c r="M15" i="1"/>
  <c r="M16" i="1" s="1"/>
  <c r="M24" i="1" s="1"/>
</calcChain>
</file>

<file path=xl/sharedStrings.xml><?xml version="1.0" encoding="utf-8"?>
<sst xmlns="http://schemas.openxmlformats.org/spreadsheetml/2006/main" count="584" uniqueCount="445">
  <si>
    <t>I OPĆI DIO</t>
  </si>
  <si>
    <t xml:space="preserve">     </t>
  </si>
  <si>
    <t>Članak 1.</t>
  </si>
  <si>
    <t>A. RAČUNA PRIHODA I RASHODA</t>
  </si>
  <si>
    <t>POVEĆANJE/  SMANJENJE</t>
  </si>
  <si>
    <t>NOVI PLAN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</si>
  <si>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</si>
  <si>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</si>
  <si>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</si>
  <si>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</si>
  <si>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</si>
  <si>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UKUPNO RASHODI</t>
  </si>
  <si>
    <t>B. RAČUNA FINANCIRANJA</t>
  </si>
  <si>
    <t>PRIMICI OD FINANCIJSKE IMOVINE I ZADUŽIVANJA</t>
  </si>
  <si>
    <t>IZDACI ZA FINANCIJSKU IMOVINU I OTPLAE ZAJMOVA</t>
  </si>
  <si>
    <t>NETO FINANCIRANJE</t>
  </si>
  <si>
    <t>RAZLIKA PRIHODA I RASHODA + NETO FINANCIRANJE</t>
  </si>
  <si>
    <t>Članak 2.</t>
  </si>
  <si>
    <r>
      <t xml:space="preserve">RAZLIKA PRIHODA I RASHODA - </t>
    </r>
    <r>
      <rPr>
        <b/>
        <i/>
        <sz val="12"/>
        <rFont val="Times New Roman"/>
        <family val="1"/>
        <charset val="238"/>
      </rPr>
      <t>višakak / manjak prihoda nad rashodima</t>
    </r>
  </si>
  <si>
    <t>OPĆINA GORNJI BOGIĆEVCI</t>
  </si>
  <si>
    <t>OPĆI DIO PRORAČUNA</t>
  </si>
  <si>
    <t>A. RAČUN PRIHODA I RASHODA</t>
  </si>
  <si>
    <t xml:space="preserve"> 6. PRIHODI POSLOVANJA</t>
  </si>
  <si>
    <t>BROJ KONTA</t>
  </si>
  <si>
    <t>NAZIV PRIHODA</t>
  </si>
  <si>
    <t>REBALANS PRVI</t>
  </si>
  <si>
    <t xml:space="preserve">Indeks </t>
  </si>
  <si>
    <t>Prihodi od poreza</t>
  </si>
  <si>
    <t>Porez i prirez na dohodak</t>
  </si>
  <si>
    <t>Porezi na imovinu</t>
  </si>
  <si>
    <t>Porezi na robu i usluge</t>
  </si>
  <si>
    <t>Prihodi od imovine</t>
  </si>
  <si>
    <t>Prihodi od financijske imovine</t>
  </si>
  <si>
    <t>Prihodi od nefinancijske imovine</t>
  </si>
  <si>
    <t>Administrativne (upravne) pristojbe</t>
  </si>
  <si>
    <t>Prihodi po posebnim propisima</t>
  </si>
  <si>
    <t>Komunalni doprinosi i naknade</t>
  </si>
  <si>
    <t xml:space="preserve"> 7. PRIHODI OD NEFINANCIJSKE IMOVINE</t>
  </si>
  <si>
    <t>PRIMICI OD FIN. IMOVINE I ZADUŽIVANJA</t>
  </si>
  <si>
    <t>Primici od zaduživanja</t>
  </si>
  <si>
    <t>Primljeni zajmovi od državnog proračuna kratkoročni</t>
  </si>
  <si>
    <t xml:space="preserve">             UKUPNO PRIHODI ( 6+7+8):</t>
  </si>
  <si>
    <t>3. RASHODI POSLOVANJA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</si>
  <si>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</si>
  <si>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</si>
  <si>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</si>
  <si>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</si>
  <si>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</si>
  <si>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</si>
  <si>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</si>
  <si>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</si>
  <si>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</si>
  <si>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</si>
  <si>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</si>
  <si>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Subvencije trg.društvima, poljoprivr. i obrtnicima izvan javnog sektora</t>
  </si>
  <si>
    <t>Pomoći proračunskim korisnicima drugih proračuna</t>
  </si>
  <si>
    <t xml:space="preserve">Naknade građanima i kućanstvima </t>
  </si>
  <si>
    <t>Ostale naknade građanima i kućanstvima iz proračuna</t>
  </si>
  <si>
    <t>Ostali rashodi</t>
  </si>
  <si>
    <t>Tekuće donacije</t>
  </si>
  <si>
    <t>Kapitalne donacije</t>
  </si>
  <si>
    <t>Izvanredni rashodi</t>
  </si>
  <si>
    <t>Kapitalne pomoći</t>
  </si>
  <si>
    <t>4. RASHODI ZA NABAVU NEFINANCIJSKE IMOVINE</t>
  </si>
  <si>
    <t>Rashodi za nabavu neproizvedene imovine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</si>
  <si>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</si>
  <si>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</si>
  <si>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</si>
  <si>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</si>
  <si>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</si>
  <si>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</si>
  <si>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</si>
  <si>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B. RAČUN FINANCIRANJA</t>
  </si>
  <si>
    <t>IZDACI ZA FINANCIJSKU IMOVINU I OTPLATE ZAJMOVA</t>
  </si>
  <si>
    <t>Izdaci za otplatu glavnice prim. zajm.</t>
  </si>
  <si>
    <t>Ukupan donos viška/manjka iz prethodne(ih) godina</t>
  </si>
  <si>
    <t>Dio manjka/viška koji će se pokrit/rasporedit</t>
  </si>
  <si>
    <t>UKUPNO RASHODI I IZDACI 3+4+5</t>
  </si>
  <si>
    <t>II POSEBNI DIO</t>
  </si>
  <si>
    <t>Članak 3.</t>
  </si>
  <si>
    <t xml:space="preserve">            Rashodi i izdaci razvrstani prema proračunskim klasifikacijama u  Posebnom dijelu proračuna iskazani su kako slijedi:</t>
  </si>
  <si>
    <t>SVEUKUPNO RASHODI I IZDATCI</t>
  </si>
  <si>
    <t>SVEUKUPNO IZVORI FINANCIRANJA - PRIHODI I PRIMITCI</t>
  </si>
  <si>
    <t>VRSTA RASHODA</t>
  </si>
  <si>
    <t xml:space="preserve">OPĆI </t>
  </si>
  <si>
    <t>VLASTITI</t>
  </si>
  <si>
    <t>PRIHODI ZA POSEBNE NAMJENE</t>
  </si>
  <si>
    <t>POMOĆI</t>
  </si>
  <si>
    <t>PRIHODI OD PRODAJE NEFIN.IM.</t>
  </si>
  <si>
    <t>NAMJENSKI - KREDITI    I VIŠAK PRIHODA IZ PRETH.GODINA</t>
  </si>
  <si>
    <t>RAZDJEL 001 JEDINSTVENI UPRAVNI ODJEL</t>
  </si>
  <si>
    <t>GLAVA 00101 POSLOVI ODJELA</t>
  </si>
  <si>
    <t>Funkcijska klasifikacija: 01-opće javne usluge</t>
  </si>
  <si>
    <t>Program 01: Redovna djelatnost</t>
  </si>
  <si>
    <t>Aktivnost: Administracija i upravljanje</t>
  </si>
  <si>
    <t>Kapitalni projekt: Nabava nefinancijske imovine za redovan rad</t>
  </si>
  <si>
    <t xml:space="preserve">GLAVA 00102 JAVNE USTANOVE ŠKOLSKOG ODGOJA </t>
  </si>
  <si>
    <t>Funkcijska klasifikacija: 09 - Obrazovanje</t>
  </si>
  <si>
    <t>Program 01: Program predškolskog odgoja-korisnik Dječji vrtić Nova Gradiška</t>
  </si>
  <si>
    <t>Aktivnost: Sufinanciranje odgajateljice "Male škole"</t>
  </si>
  <si>
    <t>Program 02 Javne potrebe iznad standarda u školstvu</t>
  </si>
  <si>
    <t>Aktivnost: Poticanje rada školskih ustanova na području Općine</t>
  </si>
  <si>
    <t>Aktivnost: Pomoći studenatima</t>
  </si>
  <si>
    <t>GLAVA 00103 PROGRAMSKA DJELATNOST KULTURE</t>
  </si>
  <si>
    <t>Funkcijska klasifikacija: 08 - Rekreacija, kultura i religija</t>
  </si>
  <si>
    <t>Program 01: Program javnih potreba u kulturi</t>
  </si>
  <si>
    <t>Aktivnost: Manifestacije u kulturi pod pokroviteljstvom Općine</t>
  </si>
  <si>
    <t>Aktivnost: Udruge građana iz područja kulture</t>
  </si>
  <si>
    <t>Program 02: Djelatnost Narodne knjižnice i čitaonice "Grigor Vitez"</t>
  </si>
  <si>
    <t>Aktivnost: Administrativno, tehničko i stručno osoblje</t>
  </si>
  <si>
    <t>Kapitalni projekt: Nabava uredske opreme i namještaja u knjižnici</t>
  </si>
  <si>
    <t>Kapitalni projekt: Nabava knjižničke građe</t>
  </si>
  <si>
    <t>Kapitalni projekt: Nabava nematerijalne imovine</t>
  </si>
  <si>
    <t>Nematerijalna proizv edena imovina</t>
  </si>
  <si>
    <t>Program 03: Religiozne potrebe građana</t>
  </si>
  <si>
    <t>Kapitalni projekt: Izgradnja, obnova i održavanje sakralnih objekata</t>
  </si>
  <si>
    <t xml:space="preserve">Tekuće donacije </t>
  </si>
  <si>
    <t>Program 04: Ulaganja u kulturna i povjesna nalazišta</t>
  </si>
  <si>
    <t>Kapitalni projekt:Ulaganje u kulturnu destinaciju "Bedem"- utvrda Templara i Ivanovaca</t>
  </si>
  <si>
    <t>Nematerijalna imovina</t>
  </si>
  <si>
    <t>GLAVA 00104 PROGRAMSKA DJELATNOST SPORTA</t>
  </si>
  <si>
    <t>Funkcijska klasifikacija: 08- rekreacija, kultura, religija</t>
  </si>
  <si>
    <t>Program 01: Organizacija rekreacije i športskih aktivnosti</t>
  </si>
  <si>
    <t>Aktivnost: Osnovna djelatnost športskih udruga i udruga tehničke</t>
  </si>
  <si>
    <t>Aktivnost: Manifestacije u športu pod pokroviteljstvom Općine</t>
  </si>
  <si>
    <t>Kapitalni projekt: Izgradnja sportskih terena</t>
  </si>
  <si>
    <t>Ostali građevinski objekti</t>
  </si>
  <si>
    <t>GLAVA 00105 JAVNE POTREBE I USLUGE U ZDRAVSTVU</t>
  </si>
  <si>
    <t>Funkcijska klasifikacija: 07 - Zdravstvo</t>
  </si>
  <si>
    <t>Program 01: Dodatne usluge u zdravstvu i preventiva</t>
  </si>
  <si>
    <t>Aktivnost: Poslovi deratizacije i dezinsekcije</t>
  </si>
  <si>
    <t>GLAVA 00106 PROGRAMSKA DJELATNOST SOCIJALNE SKRBI</t>
  </si>
  <si>
    <t>Funkcijska klasifikacija: 10-Socijalna zaštita</t>
  </si>
  <si>
    <t>Program 01: Program socijalne skrbi i novčanih pomoći, te briga za stare i nemoćne</t>
  </si>
  <si>
    <t>Aktivnost: Pomoći obiteljima i kućanstvima</t>
  </si>
  <si>
    <t>Pomoći</t>
  </si>
  <si>
    <t>Program 02: Poticajne mjere demografske obnove</t>
  </si>
  <si>
    <t>Aktivnost: Potpore za novorođeno dijete</t>
  </si>
  <si>
    <t>Naknade građanima i kućanstvima</t>
  </si>
  <si>
    <t>Aktivnost: Potpore u rješavanju stambenog pitanja mladih obitelj</t>
  </si>
  <si>
    <t>Program 03: Humanitarna skrb kroz udruge građana</t>
  </si>
  <si>
    <t>Aktivnost: Humanitarna djelatnost Crvenog križa</t>
  </si>
  <si>
    <t>Aktivnost: Poticaj djelovanju udruge umirovljenika</t>
  </si>
  <si>
    <t>Program 04: Poticanje rada ostalih udruga građana</t>
  </si>
  <si>
    <t>Aktivnost: Poticanje rada ostalih udruga građana</t>
  </si>
  <si>
    <t>GLAVA 00107 PRORAČUN I FINANCIJE</t>
  </si>
  <si>
    <t>Program 01: Upravljanje javnim financijama</t>
  </si>
  <si>
    <t>Aktivnost: Upravljanje javnim financijama</t>
  </si>
  <si>
    <t>Ostali rashodi poslovanja</t>
  </si>
  <si>
    <t>GLAVA 00108 VATROGASTVO, ZAŠTITA I SPAŠAVANJE</t>
  </si>
  <si>
    <t>Funkcijska klasifikacija: 03-Javni red i sigurnost</t>
  </si>
  <si>
    <t>Program 01: Civilna zaštita i zaštita od požara</t>
  </si>
  <si>
    <t>Aktivnost: Osnovna djelatnost sustava vatrogastva i civilne zaštite</t>
  </si>
  <si>
    <t>GLAVA 00109 GOSPODARSTVO</t>
  </si>
  <si>
    <t>Funkcijska klasifikacija: 04-Ekonomski poslovi</t>
  </si>
  <si>
    <t>Program 01: Poticanje razvoja gospodarstva</t>
  </si>
  <si>
    <t>Aktivnost:Sufinanciranje otvaranja novih mikro poduzeća i odricanje od vlastitih prihoda u korist poduzeća i obrta</t>
  </si>
  <si>
    <t>Subvencije trg.društvima,poljop. i obrtnicima izvan javnog sektora</t>
  </si>
  <si>
    <r>
      <t xml:space="preserve">Funkcijska klasifikacija: </t>
    </r>
    <r>
      <rPr>
        <b/>
        <sz val="10"/>
        <color rgb="FFFF0000"/>
        <rFont val="Arial"/>
        <family val="2"/>
      </rPr>
      <t>04-Ekonomski poslovi</t>
    </r>
  </si>
  <si>
    <t>Aktivnost: Poticanje poduzetništva poboljšanjem komunalne infrastrukture u poduz.zoni Brezine</t>
  </si>
  <si>
    <t>GLAVA 00110 KOMUNALNE DJELATNOSTI</t>
  </si>
  <si>
    <t>Funkcijska klasifikacija: 01-Opće javne usluge</t>
  </si>
  <si>
    <t>Program 01: Redovna djelatnost vlastitog komunalnog pogona</t>
  </si>
  <si>
    <t>Plaće redovni zaposlenici</t>
  </si>
  <si>
    <t>Doprinosi na plaće redovni zaposlenici</t>
  </si>
  <si>
    <t>Plaće javni radovi</t>
  </si>
  <si>
    <t>Doprinosi na plaće javni radovi</t>
  </si>
  <si>
    <t>Pomoći unutar općeg proračuna</t>
  </si>
  <si>
    <t>Aktivnost: Opremanje vlastitog pogona, sitni inventarm i radna odjeća</t>
  </si>
  <si>
    <t>Program 03: Održavanje objekata i uređaja komunalne infrastrukture</t>
  </si>
  <si>
    <t>Aktivnost: Održavanje i uređivanje javnih ostalih objekata - Mrtvačnica,vodocrp.</t>
  </si>
  <si>
    <t>Aktivnost: Održavanje cesta i drugih javnih površina</t>
  </si>
  <si>
    <t>Funkcijska klasifikacija: 06 Usluge unaprjeđenja stanovanja</t>
  </si>
  <si>
    <t>Program 01: Održavanje objekata i uređaja ulične rasvjete</t>
  </si>
  <si>
    <t>Aktivnost: Javna rasvjeta</t>
  </si>
  <si>
    <t>Dodatna ulaganja na građevinskim objektima</t>
  </si>
  <si>
    <t>GLAVA 00111 IZGRADNJA I ODRŽAVANJE OBJEKATA I UREĐAJA KOMUNALNE INFRASTRUKTURE</t>
  </si>
  <si>
    <t>Program 01: Izgradnja objekata prometne infrastrukture</t>
  </si>
  <si>
    <t>Kapitalni projekt : Izgradnja i asfaltiranje cesta, nogostupa,</t>
  </si>
  <si>
    <t>Program 01: Prostorno-planska dokumentacija za područje Općine</t>
  </si>
  <si>
    <t>Aktivnost: Izrada prostorno-planske dokumentacije</t>
  </si>
  <si>
    <t>Program 02: Kupnja zemljišta</t>
  </si>
  <si>
    <t>Aktivnost: Kupnja zemljišta</t>
  </si>
  <si>
    <t>Materijalna imovina- prir. bogatstva</t>
  </si>
  <si>
    <t>Program 03: Dodatna ulaganja, uređenje i održavanje ostale komunalne infrastrukture</t>
  </si>
  <si>
    <t>Aktivnost: Uređenje i unaprjeđenje ostale komunalne infrastrukture</t>
  </si>
  <si>
    <t>Funkcijska klasifikacija: 05 Zaštita okoliša</t>
  </si>
  <si>
    <t>Program 01:Prikupljanje i odvodnja otpadnih voda</t>
  </si>
  <si>
    <t>Aktivnost: Održavanje sistema za odvodnju otpadnih voda</t>
  </si>
  <si>
    <t>RAZDJEL 002 NAČELNIK</t>
  </si>
  <si>
    <t>GLAVA 00201 NAČELNIK</t>
  </si>
  <si>
    <t>Program 01: Donošenje akata i mjera iz djelokruga izvršnog tijela</t>
  </si>
  <si>
    <t>Aktivnost: Izvršna tijela</t>
  </si>
  <si>
    <t>RAZDJEL 003 OPĆINSKO VIJEĆE</t>
  </si>
  <si>
    <t>GLAVA 00301 OPĆINSKO VIJEĆE</t>
  </si>
  <si>
    <t>Program 01: Donošenje akata i mjera iz djelokruga predst. mjesne samouprave</t>
  </si>
  <si>
    <t>Aktivnost: Predstavničko tijelo</t>
  </si>
  <si>
    <t>Aktivnost: Tekuća zaliha proračuna</t>
  </si>
  <si>
    <t>Aktivnost: Dan Grada Pakraca</t>
  </si>
  <si>
    <t>Obilježavanje Dana općine</t>
  </si>
  <si>
    <t>Aktivnost: Sjećanja na Domovinski rat</t>
  </si>
  <si>
    <t>Program 02: Informiranje građana</t>
  </si>
  <si>
    <t>Aktivnost: Informiranje putem radija</t>
  </si>
  <si>
    <t>Program 03: Program političkih stranaka</t>
  </si>
  <si>
    <t>Aktivnost: Osnovne funkcije političkih stranaka - Izbori</t>
  </si>
  <si>
    <t>Program 04: Rad nacionalnih manjina i zajednica</t>
  </si>
  <si>
    <t>Aktivnost: Aktivnosti vijeća nacionalnih manjina</t>
  </si>
  <si>
    <t>Program 05: Rad mjesnih odbora</t>
  </si>
  <si>
    <t>Aktivnost: Održavanje zgrada za redovno korištenje i rad MO</t>
  </si>
  <si>
    <t>Kapitalni projekt: Nabava, uređenje i održavanje poslovnih zgrada za rad mjesnih odbora</t>
  </si>
  <si>
    <t>Članak 4.</t>
  </si>
  <si>
    <t>Članak 7.</t>
  </si>
  <si>
    <t>REPUBLIKA HRVATSKA</t>
  </si>
  <si>
    <t>ŽUPANIJA BRODSKO-POSAVSKA</t>
  </si>
  <si>
    <t>OPĆINSKO VJEĆE</t>
  </si>
  <si>
    <t>PREDSJEDNIK</t>
  </si>
  <si>
    <t>OPĆINSKOG VJEĆA:</t>
  </si>
  <si>
    <t>Željko Klarić</t>
  </si>
  <si>
    <r>
      <t xml:space="preserve">            Ova odluka stupa na snagu danom donošenja i bit će objavljena u "Službenom glasniku općine Gornji Bogićevci", te na web stranici Općine </t>
    </r>
    <r>
      <rPr>
        <u/>
        <sz val="12"/>
        <color indexed="8"/>
        <rFont val="Times New Roman"/>
        <family val="1"/>
        <charset val="238"/>
      </rPr>
      <t>www.opcinagornjibogicevci.hr</t>
    </r>
  </si>
  <si>
    <t>IZVRŠENJE 2022.</t>
  </si>
  <si>
    <t xml:space="preserve">PLAN 2023. </t>
  </si>
  <si>
    <t xml:space="preserve">PLAN 2024. </t>
  </si>
  <si>
    <t>Pomoći iz inozemstva  i od subjek. unutar općeg proračuna</t>
  </si>
  <si>
    <t xml:space="preserve">Pomoći proračunu iz drugih proračuna </t>
  </si>
  <si>
    <t>Kompenzacijska sredstva</t>
  </si>
  <si>
    <t>Tek. Potpore iz drž. Proračuna – funkcionalno spajanje općine – dj, vrtić + kom. Redar</t>
  </si>
  <si>
    <t>Tekuće pomoći iz županijskog proračuna</t>
  </si>
  <si>
    <t>Kapitalne pomoći iz proračuna</t>
  </si>
  <si>
    <t>Pom. od izvanproračunskih korisnika</t>
  </si>
  <si>
    <t>Tekuće pomoći od HZZ-a - javni radovi</t>
  </si>
  <si>
    <t>Pom. proračunskim korisnicima iz proračuna koji im nije nadležan</t>
  </si>
  <si>
    <t xml:space="preserve">KNJIŽNICA - Tekuće pom. roračunskim JLS korisnicima iz neneadležnih proračuna </t>
  </si>
  <si>
    <t xml:space="preserve">KNJIŽNICA – Kapitalne pom. roračunskim JLS korisnicima iz neneadležnih proračuna </t>
  </si>
  <si>
    <t>Pom.iz drž.pror.temeljem prijenosa EU sr.</t>
  </si>
  <si>
    <t>Tekuće pomoći  iz državnog prorač.  temeljem prijenosa  EU sredstava (javni radovi)</t>
  </si>
  <si>
    <t xml:space="preserve">Kapitalne pomoći iz državnog prorač.  temeljem prijenosa  EU sredstava </t>
  </si>
  <si>
    <t xml:space="preserve">KNJIŽNICA - Prihodi od financijske imovine </t>
  </si>
  <si>
    <t>Prihodi od zakupa polj.zemlj.</t>
  </si>
  <si>
    <t>Prihodi od zakupa i iznajmlj. Imov.</t>
  </si>
  <si>
    <t>Naknada za korištenje nefinancijske imov.</t>
  </si>
  <si>
    <t>Prihodi od prodaje kratkotrajne nef.im.</t>
  </si>
  <si>
    <t>Naknada za zadržavanje nezakonitih zgr.</t>
  </si>
  <si>
    <t>Prihodi od upravnih i administrativnih pristojbi i po posebnim propisima i naknade</t>
  </si>
  <si>
    <t>Ost.općinske prist.- troškovi ovršnih postupaka</t>
  </si>
  <si>
    <t>Ostale upravne pristojbe - državni biljezi</t>
  </si>
  <si>
    <t>Ost.naknade i prist.za pos.namj.-grobar.i ost.</t>
  </si>
  <si>
    <t>Doprinosi za šume</t>
  </si>
  <si>
    <t>Računovodstvo knjižnice</t>
  </si>
  <si>
    <t>KNJIŽNICA - Sufinanciranje cijene usluge, participacije i sl.</t>
  </si>
  <si>
    <t>Komunalni doprinosi</t>
  </si>
  <si>
    <t>Komunalne naknade</t>
  </si>
  <si>
    <t>Prihodi od prodaje proizvoda i robe te pruženih usluga i prihodi od donacija</t>
  </si>
  <si>
    <t>Prihodi od prodaje proizvoda i robe te pruženih usluga</t>
  </si>
  <si>
    <t>Prihodi od prodaje el. energije - solari</t>
  </si>
  <si>
    <t>Prihodi od prodaje proizvoda i robe te pruženih usluga (usluge ukopa, radnog stroja..)</t>
  </si>
  <si>
    <t>Prihodi od usluge održavanja površina vjerskih zajednica</t>
  </si>
  <si>
    <t>Donacije pravnih i fizičkih osoba izvan općeg proračuna</t>
  </si>
  <si>
    <t>KNJIŽNICA - Kapitalne donacije trgovačkih društava</t>
  </si>
  <si>
    <t>Kapitalne donacije fizičkih osoba</t>
  </si>
  <si>
    <t>Kazne, upravne mjere i ostali prihodi</t>
  </si>
  <si>
    <t>Kazne i upravne mjere</t>
  </si>
  <si>
    <t>Ostali prihodi- po Rješenju kom.redara</t>
  </si>
  <si>
    <t>Ostali prihodi- PENALI</t>
  </si>
  <si>
    <t>Prihodi od prodaje neproizvedene dugotrajne imovine</t>
  </si>
  <si>
    <t>Prihodi od prodaje materijalne imovine - pr.bog. - poljoprivredno zemljište</t>
  </si>
  <si>
    <t>Zemljište</t>
  </si>
  <si>
    <t>Prihod od prodaje proizvedene dugotrajne imovine</t>
  </si>
  <si>
    <t>Prihodi od prodaje građevinskih objekata</t>
  </si>
  <si>
    <t>Prihod od prodaje građevinskih objekata</t>
  </si>
  <si>
    <t>Prihodi od prodaje opreme i postrojenja</t>
  </si>
  <si>
    <t>Prihodi od prodaje oprema komunalnog pogona</t>
  </si>
  <si>
    <t>8. PRIMICI OD FINANCIJSKE IMOVINE I ZADUŽIVANJA</t>
  </si>
  <si>
    <t xml:space="preserve">Primici od prodaje dionica i udjela u glavnici </t>
  </si>
  <si>
    <t>Primici od prodaje dionica i udjela u glavnici trgovačkih društava u javnom sektoru</t>
  </si>
  <si>
    <t>Prodaja udjela u Radio Bljesak Okučani</t>
  </si>
  <si>
    <t>Primljeni zajmovi izvan javnog sektora dugoročni</t>
  </si>
  <si>
    <t>Plaća redovni zaposlenici</t>
  </si>
  <si>
    <t xml:space="preserve">Knjižnica - Plaća </t>
  </si>
  <si>
    <t xml:space="preserve">VSNM - Plaće </t>
  </si>
  <si>
    <t xml:space="preserve">Plaća Javni radovi </t>
  </si>
  <si>
    <t>KNJIŽNICA Ostali rashodi za zaposlene</t>
  </si>
  <si>
    <t>KNJIŽNICA - Plaća</t>
  </si>
  <si>
    <t xml:space="preserve">VSNM Plaće </t>
  </si>
  <si>
    <t>Plaća Javni radovi</t>
  </si>
  <si>
    <t>Službena putovanja</t>
  </si>
  <si>
    <t xml:space="preserve">KNJIŽNICA - Službena putovanja </t>
  </si>
  <si>
    <t>Službena putovanja VSNM</t>
  </si>
  <si>
    <t>Naknada za prijevoz na posao i s posla</t>
  </si>
  <si>
    <t>Stručno usavršavanje zaposlenika</t>
  </si>
  <si>
    <t>KNJIŽNICA - Ostale naknade  troškova zaposlenicima</t>
  </si>
  <si>
    <t>Ostale naknade  troškova zaposlenicima</t>
  </si>
  <si>
    <t>Uredski mat. i ostali materijalni rashodi</t>
  </si>
  <si>
    <t xml:space="preserve">KNJIŽNICA - Uredski mat. i ostali materijalni rashodi </t>
  </si>
  <si>
    <t>Uredski matrijal VSNM</t>
  </si>
  <si>
    <t>Energija : el. energ., plin, benzin, diesel.</t>
  </si>
  <si>
    <t xml:space="preserve">KNJIŽNICA - Energija : el. energ., plin, </t>
  </si>
  <si>
    <t xml:space="preserve">VSNM - Energija </t>
  </si>
  <si>
    <t>Materijal i dijelovi za tek. i inv. održavanje</t>
  </si>
  <si>
    <t xml:space="preserve">KNJIŽNICA - Materijal i dijelovi za tek. i inv. Održavanje - </t>
  </si>
  <si>
    <t>Sitni inventar i auto gume</t>
  </si>
  <si>
    <t xml:space="preserve">KNJIŽNICA - Sitni inventar i auto gume </t>
  </si>
  <si>
    <t>Službena, radna i zaštitna odjeća i obuća</t>
  </si>
  <si>
    <t>Usluge telefona, pošte i prijevoza</t>
  </si>
  <si>
    <t xml:space="preserve"> KNJIŽNICA - Usluge telefona, pošte i prijevoza</t>
  </si>
  <si>
    <t>Telefon, pošta VSNM</t>
  </si>
  <si>
    <t>Usluge tekućeg i inv. održavanja</t>
  </si>
  <si>
    <t>Usluge tekućeg inest. održavanja spomenika braniteljima</t>
  </si>
  <si>
    <t>Izmještanje dalekovoda</t>
  </si>
  <si>
    <t xml:space="preserve">KNJIŽNICA - Usluge tekućeg i inv. Održavanja </t>
  </si>
  <si>
    <t>Usluge promidžbe i informiranja</t>
  </si>
  <si>
    <t xml:space="preserve">KNJIŽNICA Časopisi i promidžba </t>
  </si>
  <si>
    <t>Komunalne usluge</t>
  </si>
  <si>
    <t xml:space="preserve">KNJIŽNICA - Komunalne usluge </t>
  </si>
  <si>
    <t>Zdravstvene i vet usluge</t>
  </si>
  <si>
    <t>Intelektualne i osobne usluge</t>
  </si>
  <si>
    <t>Računalne usluge</t>
  </si>
  <si>
    <t>Ost. usl. - teh. pregl. voz, gra.usl,…naplata 1% prihoda, održavanje aplikacija)</t>
  </si>
  <si>
    <t>Naknada troškova izvan radnog odnosa</t>
  </si>
  <si>
    <t>Naknade za rad predstavničkih i izvršnih tijela, povjerenstava i slično</t>
  </si>
  <si>
    <t>Premije osiguranja</t>
  </si>
  <si>
    <t>Reprezentacija</t>
  </si>
  <si>
    <t xml:space="preserve">VSNM - Reprezenatcija </t>
  </si>
  <si>
    <t>Članarine</t>
  </si>
  <si>
    <t>Pristojbe i naknade -(FZOEU _ KAZNA)</t>
  </si>
  <si>
    <t>Političke stranke i troškovi izbora</t>
  </si>
  <si>
    <t>Civilna zaštita</t>
  </si>
  <si>
    <t>Dan općine</t>
  </si>
  <si>
    <t>KNJIŽNICA - Kulturne manifestacije knjižnice</t>
  </si>
  <si>
    <t xml:space="preserve">VSNM - Kulturne manifestacije </t>
  </si>
  <si>
    <t>Kamate za primljene kredite i zajmove</t>
  </si>
  <si>
    <t>Bank. usluge i usluge plat. Prom</t>
  </si>
  <si>
    <t xml:space="preserve">KNJIŽNICA - Financijski rashodi </t>
  </si>
  <si>
    <t xml:space="preserve">VSNM - Financijski rashodi </t>
  </si>
  <si>
    <t>Negativne tečajne razlike</t>
  </si>
  <si>
    <t>Zatezne kamate</t>
  </si>
  <si>
    <t>Subvencije</t>
  </si>
  <si>
    <t>Subvencije trfg.dr., poljoprivrednicima, obrtima…</t>
  </si>
  <si>
    <t>Pomoći dane u inozemstvo i unutar općeg proračuna</t>
  </si>
  <si>
    <t>Tekuće pomoći općinskim proračunima - KOMUNALNI REDAR</t>
  </si>
  <si>
    <t>Tekuće potpore unutar opće države (DJEČJI VRTIĆ)</t>
  </si>
  <si>
    <t xml:space="preserve">Naknade građ. i kućanstvima u novcu - </t>
  </si>
  <si>
    <t>Jednokratne pomoći studentima</t>
  </si>
  <si>
    <t>Opremanje novorođenčeta</t>
  </si>
  <si>
    <t>Ostale pomoći u novcu</t>
  </si>
  <si>
    <t>VSNM Jednokratne pomoći  -potrebiti VSNM</t>
  </si>
  <si>
    <t>Naknada građanima i kućan. u naravi</t>
  </si>
  <si>
    <t>Naknada građanima i kuć.u naravi za stanovanje</t>
  </si>
  <si>
    <t>Sufinanciranje prijevoza srednjoškolcima</t>
  </si>
  <si>
    <t>Kupnja radnih materijala učenicima 1.-8. razreda</t>
  </si>
  <si>
    <t>Ostale naknade u naravi</t>
  </si>
  <si>
    <t>Tekuće donacije u novcu</t>
  </si>
  <si>
    <t>Vijeće srpske nacionalne manjine</t>
  </si>
  <si>
    <t>KUD Starča</t>
  </si>
  <si>
    <t>Udruga umirovljenika općine</t>
  </si>
  <si>
    <t xml:space="preserve">UDVDR Gornji Bogićevci </t>
  </si>
  <si>
    <t>NK Sloboda</t>
  </si>
  <si>
    <t>ŠK Bedem</t>
  </si>
  <si>
    <t>LU Sokol</t>
  </si>
  <si>
    <t>DSR G. Bogićevci</t>
  </si>
  <si>
    <t>LU Vepar</t>
  </si>
  <si>
    <t>HR Bljesak</t>
  </si>
  <si>
    <t xml:space="preserve">DVD Gornji Bogićevci </t>
  </si>
  <si>
    <t>Crveni križ</t>
  </si>
  <si>
    <t>Ostale tek. Donacije u novcu</t>
  </si>
  <si>
    <t>Tekuće donacije u naravi</t>
  </si>
  <si>
    <t>Tekuće donacije u naravi - košenje j.površina katoličke crkve</t>
  </si>
  <si>
    <t>Tekuće donacije u naravi - košenje j.površina pravoslavne crkve</t>
  </si>
  <si>
    <t>Kapitalne donacije neprofitnim organizacijama</t>
  </si>
  <si>
    <t>Kapitalne donacije zdravstvenim neprofitnim organizacijama</t>
  </si>
  <si>
    <t>Vjerske zajednice -RMK Župa Duha Svetoga</t>
  </si>
  <si>
    <t>Vjerske zajednice -RMK Župa Svetog Vida</t>
  </si>
  <si>
    <t>Vjerske zajednice -Srpska pravoslavna crkva</t>
  </si>
  <si>
    <t>Područne škole</t>
  </si>
  <si>
    <t>Kapitalne donacije građanima i kućanstvima</t>
  </si>
  <si>
    <t>Ostale kap.don.građ.i kuć.- rješavanje stamb.pit.</t>
  </si>
  <si>
    <t>Nepredviđeni rashodi do visine proračunske pričuve</t>
  </si>
  <si>
    <t>Kapitalne pomoći trgovačkim društvima  u javnom sektoru - Odlagalište - nab. opreme</t>
  </si>
  <si>
    <t>Kapitalne pomoći trgovačkim društvima  u javnom sektoru - odvodnja VZS</t>
  </si>
  <si>
    <t>Kapitalne pomoći trgovačkim društvima  u javnom sektoru vodoopskrba - VZS</t>
  </si>
  <si>
    <t>Matrijalna imovina- prirodna bogatstva - zemljišta</t>
  </si>
  <si>
    <t>Utvrda BEDEM - ulag.na tuđoj imovini radi prava korištenja</t>
  </si>
  <si>
    <t>Ulaganja na tuđoj imovini radi prava korištenja</t>
  </si>
  <si>
    <t>odvojak prema groblju GB iz Karlovca + parkiralište</t>
  </si>
  <si>
    <t>Izgradnja prilazne ceste i mosta na potoku Draževac</t>
  </si>
  <si>
    <t>Hrvatski Seljački Dom GB - rekonstrukcija vijećnice</t>
  </si>
  <si>
    <t>Dom Trnava</t>
  </si>
  <si>
    <t xml:space="preserve">Dom Kosovac </t>
  </si>
  <si>
    <t xml:space="preserve">Dom Smrtić </t>
  </si>
  <si>
    <t>Dom Dubovac</t>
  </si>
  <si>
    <t>Dječji vrtić GB - izgreadnja i opremanje</t>
  </si>
  <si>
    <t xml:space="preserve">Centar općine </t>
  </si>
  <si>
    <t>Poslovna zgrada Brezine</t>
  </si>
  <si>
    <t>Semafor Gornji Bogićevci</t>
  </si>
  <si>
    <t>Uređenje groblja GB (staze stari i novi dio)</t>
  </si>
  <si>
    <t>Parkiralište i ograda kod doma Trnava</t>
  </si>
  <si>
    <t xml:space="preserve">Nogostup Smrtić </t>
  </si>
  <si>
    <t>Okoliš kod doma Dubovac</t>
  </si>
  <si>
    <t xml:space="preserve">VSNM Spomenik </t>
  </si>
  <si>
    <t xml:space="preserve">Javna rasvjeta -Poduzetnička zona Brezine </t>
  </si>
  <si>
    <t>Javna rasvjeta igralište Ratkovac</t>
  </si>
  <si>
    <t>Javna rasvjeta igralište Brezine</t>
  </si>
  <si>
    <t>Javna rasvjeta modernizacija</t>
  </si>
  <si>
    <t>Klubana - NK Sloboda - stolarija</t>
  </si>
  <si>
    <t>SRC tereni - stolice na tribinama</t>
  </si>
  <si>
    <t xml:space="preserve">Fotonaponske elektrane </t>
  </si>
  <si>
    <t>Kom. pogon - oprema</t>
  </si>
  <si>
    <t>Oprema uredska</t>
  </si>
  <si>
    <t>Uređaji, strojevi i oprema za ostale namjene</t>
  </si>
  <si>
    <t>Oprema knjižnica</t>
  </si>
  <si>
    <t>Traktor</t>
  </si>
  <si>
    <t>Knjige, umjetn. djela i ost. izložbene vrijednosti</t>
  </si>
  <si>
    <t>knjige u knjižnicama</t>
  </si>
  <si>
    <t>Dokumenti prostornog uređenja - PPUOGB</t>
  </si>
  <si>
    <t>Izrada i implementacija GIS sustava Općine Gornji Bogićevci</t>
  </si>
  <si>
    <t>Implementacija ePisarnice za digitalno urudžbiranje predmeta i dokumenata</t>
  </si>
  <si>
    <t>Vijećnica - video soba (Pametni gradovi)</t>
  </si>
  <si>
    <t xml:space="preserve">Knjižnični Računalni softwer </t>
  </si>
  <si>
    <t>Dodatna ulaganja na građ.objekt.JAVNA RASVJETA</t>
  </si>
  <si>
    <t>Otplata glavnice primljenih zajmova u javnom sektoru</t>
  </si>
  <si>
    <t>PLAN   PRIHODA I PRIMITAKA, RASHODA I IZDATAKA  od 01.01.2024. do 31.12.2024 S PROCJENOM DO 2026. GODINE</t>
  </si>
  <si>
    <t>Prihodi od vodnog doprinosa</t>
  </si>
  <si>
    <t>Cesta Stari kraj</t>
  </si>
  <si>
    <t>Javna rasvjeta-ostali građ.objekti</t>
  </si>
  <si>
    <t>GODIŠNJI PLAN 2024</t>
  </si>
  <si>
    <t>PLAN ZA 2024. GODINU</t>
  </si>
  <si>
    <t>ODLUKU                                                                                                                                                                              o izmjeni i dpouni Plana Proračuna općine Gornji Bogićevci za 2024.godinu prvi Rebalans</t>
  </si>
  <si>
    <t>Kap.pomoći u javnog sektoru- odlagalište-nabava opreme</t>
  </si>
  <si>
    <t>Kap.pomoći u javnom sektoru-odvodnja VZS</t>
  </si>
  <si>
    <t>Kap.pomoći u javnom sektoru-vodoopskrba VZS</t>
  </si>
  <si>
    <t>Aktivnost: Kapitalne donacije neprofitnim organizacijama</t>
  </si>
  <si>
    <t>VSNM plaća</t>
  </si>
  <si>
    <t>VSNM doprinosi</t>
  </si>
  <si>
    <t>Uredski materijal i energija VSNM</t>
  </si>
  <si>
    <t>VSNM reprezentacija</t>
  </si>
  <si>
    <t>VSNM financijski rashodi</t>
  </si>
  <si>
    <t>VSNM jednokratne pomoći</t>
  </si>
  <si>
    <r>
      <t xml:space="preserve">     Članak 1. Proračuna Općine Gornji Bogićevci ,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od 15.12.2023. godine mijenja se i glasi</t>
    </r>
  </si>
  <si>
    <t xml:space="preserve">      Prihodi i rashodi te primici i izdaci po ekonomskoj klasifikaciji utvrđuju se u Računu prihoda i rashoda i Računu financiranja za 2024. godinu kako slijedi:</t>
  </si>
  <si>
    <r>
      <t xml:space="preserve">        Na temelju članka 45. Zakona o proračunu ("Narodne novine", broj 144/21) i članka 39. stavak 5. Statuta općine Gornji Bogićevci ("Službeni vjesnik općine Gornji Bogićevci   br.02/21), </t>
    </r>
    <r>
      <rPr>
        <b/>
        <sz val="12"/>
        <rFont val="Times New Roman"/>
        <family val="1"/>
      </rPr>
      <t>OPĆINSKO VIJEĆE OPĆINE GORNJI BOGIĆEVC</t>
    </r>
    <r>
      <rPr>
        <b/>
        <sz val="12"/>
        <rFont val="Times New Roman"/>
        <family val="1"/>
        <charset val="238"/>
      </rPr>
      <t>I</t>
    </r>
    <r>
      <rPr>
        <sz val="12"/>
        <rFont val="Times New Roman"/>
        <family val="1"/>
        <charset val="238"/>
      </rPr>
      <t xml:space="preserve"> na 19. sjednici održanoj  19.12.2024</t>
    </r>
    <r>
      <rPr>
        <sz val="12"/>
        <rFont val="Times New Roman"/>
        <family val="1"/>
      </rPr>
      <t>.  godine donijelo je</t>
    </r>
  </si>
  <si>
    <t>KLASA:400-01/24-02-1</t>
  </si>
  <si>
    <t>URBR:2178-22-03-02-2</t>
  </si>
  <si>
    <t>PREDSJEDNIK OV:</t>
  </si>
  <si>
    <t>Gornji Bogićevci, 19.12.2024.</t>
  </si>
  <si>
    <t>URBROJ: 2178-22-03-24-4</t>
  </si>
  <si>
    <t xml:space="preserve">            Planiran je manjak prihoda nad rashodima u iznosu od 181.826,00 koji je djelomično pokriven viškom prihoda nad rashodima iz prethodnih razdoblja u iznosu od 54.119,61 eura, te stvaranje manjka prihoda nad rashodima u iznosu od 82.075,80 eura koji će se pokriti u cijelosti u slijedećoj godini stvaranjem viška prihoda nad rashodima.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</si>
</sst>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2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Arial Black"/>
      <family val="2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FF000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9"/>
      <name val="Arial"/>
      <family val="2"/>
      <charset val="238"/>
    </font>
    <font>
      <u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000000"/>
      <name val="Times New Roman"/>
      <family val="1"/>
    </font>
    <font>
      <b/>
      <sz val="16"/>
      <name val="Arial"/>
      <family val="2"/>
      <charset val="238"/>
    </font>
    <font>
      <b/>
      <sz val="18"/>
      <color rgb="FF000000"/>
      <name val="Times New Roman"/>
      <family val="1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10"/>
      <color rgb="FF00000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</font>
    <font>
      <sz val="12"/>
      <color rgb="FFFF0000"/>
      <name val="Times New Roman"/>
      <family val="1"/>
      <charset val="238"/>
    </font>
    <font>
      <sz val="11"/>
      <color rgb="FFED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808000"/>
        <bgColor rgb="FF80808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/>
    <xf numFmtId="4" fontId="0" fillId="0" borderId="5" xfId="0" applyNumberFormat="1" applyBorder="1"/>
    <xf numFmtId="0" fontId="0" fillId="0" borderId="5" xfId="0" applyBorder="1"/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" fontId="7" fillId="0" borderId="5" xfId="0" applyNumberFormat="1" applyFont="1" applyBorder="1"/>
    <xf numFmtId="0" fontId="7" fillId="0" borderId="5" xfId="0" applyFont="1" applyBorder="1"/>
    <xf numFmtId="4" fontId="5" fillId="0" borderId="5" xfId="0" applyNumberFormat="1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0" borderId="0" xfId="0" applyFont="1"/>
    <xf numFmtId="0" fontId="5" fillId="2" borderId="0" xfId="0" applyFont="1" applyFill="1"/>
    <xf numFmtId="0" fontId="6" fillId="2" borderId="0" xfId="0" applyFont="1" applyFill="1"/>
    <xf numFmtId="0" fontId="6" fillId="2" borderId="1" xfId="0" applyFont="1" applyFill="1" applyBorder="1"/>
    <xf numFmtId="0" fontId="5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10" fillId="0" borderId="5" xfId="0" applyFont="1" applyBorder="1" applyAlignment="1">
      <alignment horizontal="justify" vertical="top"/>
    </xf>
    <xf numFmtId="164" fontId="11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0" fontId="22" fillId="0" borderId="5" xfId="1" applyFont="1" applyBorder="1" applyAlignment="1">
      <alignment horizontal="center"/>
    </xf>
    <xf numFmtId="4" fontId="11" fillId="0" borderId="2" xfId="1" applyNumberFormat="1" applyBorder="1"/>
    <xf numFmtId="4" fontId="11" fillId="0" borderId="3" xfId="1" applyNumberFormat="1" applyBorder="1"/>
    <xf numFmtId="4" fontId="11" fillId="0" borderId="4" xfId="1" applyNumberFormat="1" applyBorder="1"/>
    <xf numFmtId="0" fontId="14" fillId="8" borderId="5" xfId="1" applyFont="1" applyFill="1" applyBorder="1" applyAlignment="1">
      <alignment vertical="center" wrapText="1" shrinkToFit="1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horizontal="center" vertical="center" wrapText="1"/>
    </xf>
    <xf numFmtId="4" fontId="24" fillId="9" borderId="5" xfId="1" applyNumberFormat="1" applyFont="1" applyFill="1" applyBorder="1"/>
    <xf numFmtId="4" fontId="25" fillId="9" borderId="5" xfId="1" applyNumberFormat="1" applyFont="1" applyFill="1" applyBorder="1"/>
    <xf numFmtId="4" fontId="24" fillId="10" borderId="5" xfId="1" applyNumberFormat="1" applyFont="1" applyFill="1" applyBorder="1"/>
    <xf numFmtId="0" fontId="11" fillId="10" borderId="5" xfId="1" applyFill="1" applyBorder="1"/>
    <xf numFmtId="4" fontId="25" fillId="10" borderId="5" xfId="1" applyNumberFormat="1" applyFont="1" applyFill="1" applyBorder="1"/>
    <xf numFmtId="4" fontId="24" fillId="11" borderId="5" xfId="1" applyNumberFormat="1" applyFont="1" applyFill="1" applyBorder="1"/>
    <xf numFmtId="0" fontId="11" fillId="11" borderId="5" xfId="1" applyFill="1" applyBorder="1"/>
    <xf numFmtId="4" fontId="25" fillId="11" borderId="5" xfId="1" applyNumberFormat="1" applyFont="1" applyFill="1" applyBorder="1"/>
    <xf numFmtId="4" fontId="4" fillId="4" borderId="5" xfId="1" applyNumberFormat="1" applyFont="1" applyFill="1" applyBorder="1"/>
    <xf numFmtId="0" fontId="11" fillId="4" borderId="5" xfId="1" applyFill="1" applyBorder="1"/>
    <xf numFmtId="4" fontId="11" fillId="4" borderId="5" xfId="1" applyNumberFormat="1" applyFill="1" applyBorder="1"/>
    <xf numFmtId="4" fontId="4" fillId="12" borderId="5" xfId="1" applyNumberFormat="1" applyFont="1" applyFill="1" applyBorder="1"/>
    <xf numFmtId="4" fontId="11" fillId="12" borderId="5" xfId="1" applyNumberFormat="1" applyFill="1" applyBorder="1"/>
    <xf numFmtId="1" fontId="4" fillId="0" borderId="5" xfId="1" applyNumberFormat="1" applyFont="1" applyBorder="1"/>
    <xf numFmtId="0" fontId="15" fillId="0" borderId="5" xfId="1" applyFont="1" applyBorder="1" applyAlignment="1">
      <alignment wrapText="1"/>
    </xf>
    <xf numFmtId="4" fontId="4" fillId="0" borderId="5" xfId="1" applyNumberFormat="1" applyFont="1" applyBorder="1"/>
    <xf numFmtId="0" fontId="15" fillId="2" borderId="5" xfId="1" applyFont="1" applyFill="1" applyBorder="1" applyAlignment="1">
      <alignment wrapText="1"/>
    </xf>
    <xf numFmtId="4" fontId="4" fillId="0" borderId="2" xfId="1" applyNumberFormat="1" applyFont="1" applyBorder="1"/>
    <xf numFmtId="4" fontId="4" fillId="12" borderId="2" xfId="1" applyNumberFormat="1" applyFont="1" applyFill="1" applyBorder="1"/>
    <xf numFmtId="0" fontId="15" fillId="2" borderId="4" xfId="1" applyFont="1" applyFill="1" applyBorder="1" applyAlignment="1">
      <alignment wrapText="1"/>
    </xf>
    <xf numFmtId="4" fontId="24" fillId="10" borderId="2" xfId="1" applyNumberFormat="1" applyFont="1" applyFill="1" applyBorder="1"/>
    <xf numFmtId="4" fontId="24" fillId="11" borderId="2" xfId="1" applyNumberFormat="1" applyFont="1" applyFill="1" applyBorder="1"/>
    <xf numFmtId="4" fontId="4" fillId="4" borderId="2" xfId="1" applyNumberFormat="1" applyFont="1" applyFill="1" applyBorder="1"/>
    <xf numFmtId="0" fontId="4" fillId="2" borderId="5" xfId="1" applyFont="1" applyFill="1" applyBorder="1" applyAlignment="1">
      <alignment wrapText="1"/>
    </xf>
    <xf numFmtId="4" fontId="4" fillId="2" borderId="2" xfId="1" applyNumberFormat="1" applyFont="1" applyFill="1" applyBorder="1"/>
    <xf numFmtId="0" fontId="15" fillId="2" borderId="5" xfId="1" applyFont="1" applyFill="1" applyBorder="1"/>
    <xf numFmtId="1" fontId="4" fillId="12" borderId="0" xfId="1" applyNumberFormat="1" applyFont="1" applyFill="1"/>
    <xf numFmtId="1" fontId="4" fillId="8" borderId="0" xfId="1" applyNumberFormat="1" applyFont="1" applyFill="1"/>
    <xf numFmtId="0" fontId="15" fillId="8" borderId="5" xfId="1" applyFont="1" applyFill="1" applyBorder="1"/>
    <xf numFmtId="4" fontId="4" fillId="8" borderId="2" xfId="1" applyNumberFormat="1" applyFont="1" applyFill="1" applyBorder="1"/>
    <xf numFmtId="4" fontId="4" fillId="8" borderId="5" xfId="1" applyNumberFormat="1" applyFont="1" applyFill="1" applyBorder="1"/>
    <xf numFmtId="1" fontId="15" fillId="2" borderId="5" xfId="1" applyNumberFormat="1" applyFont="1" applyFill="1" applyBorder="1"/>
    <xf numFmtId="1" fontId="15" fillId="2" borderId="5" xfId="1" applyNumberFormat="1" applyFont="1" applyFill="1" applyBorder="1" applyAlignment="1">
      <alignment wrapText="1"/>
    </xf>
    <xf numFmtId="4" fontId="4" fillId="2" borderId="5" xfId="1" applyNumberFormat="1" applyFont="1" applyFill="1" applyBorder="1"/>
    <xf numFmtId="4" fontId="4" fillId="5" borderId="2" xfId="1" applyNumberFormat="1" applyFont="1" applyFill="1" applyBorder="1"/>
    <xf numFmtId="4" fontId="4" fillId="5" borderId="5" xfId="1" applyNumberFormat="1" applyFont="1" applyFill="1" applyBorder="1"/>
    <xf numFmtId="4" fontId="4" fillId="13" borderId="2" xfId="1" applyNumberFormat="1" applyFont="1" applyFill="1" applyBorder="1"/>
    <xf numFmtId="4" fontId="4" fillId="13" borderId="5" xfId="1" applyNumberFormat="1" applyFont="1" applyFill="1" applyBorder="1"/>
    <xf numFmtId="1" fontId="15" fillId="0" borderId="5" xfId="1" applyNumberFormat="1" applyFont="1" applyBorder="1"/>
    <xf numFmtId="0" fontId="15" fillId="0" borderId="5" xfId="1" applyFont="1" applyBorder="1"/>
    <xf numFmtId="1" fontId="4" fillId="8" borderId="5" xfId="1" applyNumberFormat="1" applyFont="1" applyFill="1" applyBorder="1"/>
    <xf numFmtId="1" fontId="4" fillId="2" borderId="4" xfId="1" applyNumberFormat="1" applyFont="1" applyFill="1" applyBorder="1"/>
    <xf numFmtId="1" fontId="15" fillId="2" borderId="4" xfId="1" applyNumberFormat="1" applyFont="1" applyFill="1" applyBorder="1"/>
    <xf numFmtId="1" fontId="24" fillId="10" borderId="3" xfId="1" applyNumberFormat="1" applyFont="1" applyFill="1" applyBorder="1"/>
    <xf numFmtId="1" fontId="24" fillId="10" borderId="4" xfId="1" applyNumberFormat="1" applyFont="1" applyFill="1" applyBorder="1"/>
    <xf numFmtId="4" fontId="11" fillId="14" borderId="2" xfId="1" applyNumberFormat="1" applyFill="1" applyBorder="1"/>
    <xf numFmtId="4" fontId="11" fillId="14" borderId="5" xfId="1" applyNumberFormat="1" applyFill="1" applyBorder="1"/>
    <xf numFmtId="4" fontId="11" fillId="15" borderId="2" xfId="1" applyNumberFormat="1" applyFill="1" applyBorder="1"/>
    <xf numFmtId="4" fontId="27" fillId="15" borderId="5" xfId="0" applyNumberFormat="1" applyFont="1" applyFill="1" applyBorder="1"/>
    <xf numFmtId="1" fontId="9" fillId="2" borderId="3" xfId="1" applyNumberFormat="1" applyFont="1" applyFill="1" applyBorder="1"/>
    <xf numFmtId="1" fontId="16" fillId="2" borderId="4" xfId="1" applyNumberFormat="1" applyFont="1" applyFill="1" applyBorder="1" applyAlignment="1">
      <alignment wrapText="1"/>
    </xf>
    <xf numFmtId="4" fontId="9" fillId="2" borderId="2" xfId="1" applyNumberFormat="1" applyFont="1" applyFill="1" applyBorder="1"/>
    <xf numFmtId="4" fontId="19" fillId="0" borderId="5" xfId="0" applyNumberFormat="1" applyFont="1" applyBorder="1"/>
    <xf numFmtId="4" fontId="28" fillId="0" borderId="5" xfId="0" applyNumberFormat="1" applyFont="1" applyBorder="1"/>
    <xf numFmtId="1" fontId="15" fillId="0" borderId="3" xfId="1" applyNumberFormat="1" applyFont="1" applyBorder="1"/>
    <xf numFmtId="0" fontId="15" fillId="2" borderId="4" xfId="1" applyFont="1" applyFill="1" applyBorder="1"/>
    <xf numFmtId="0" fontId="15" fillId="12" borderId="0" xfId="1" applyFont="1" applyFill="1"/>
    <xf numFmtId="4" fontId="24" fillId="9" borderId="2" xfId="1" applyNumberFormat="1" applyFont="1" applyFill="1" applyBorder="1"/>
    <xf numFmtId="0" fontId="4" fillId="0" borderId="5" xfId="1" applyFont="1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15" fillId="4" borderId="5" xfId="1" applyNumberFormat="1" applyFont="1" applyFill="1" applyBorder="1" applyAlignment="1">
      <alignment vertical="top" wrapText="1"/>
    </xf>
    <xf numFmtId="1" fontId="4" fillId="4" borderId="5" xfId="1" applyNumberFormat="1" applyFont="1" applyFill="1" applyBorder="1" applyAlignment="1">
      <alignment vertical="center"/>
    </xf>
    <xf numFmtId="0" fontId="31" fillId="0" borderId="0" xfId="0" applyFont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2" fillId="0" borderId="5" xfId="0" applyFont="1" applyBorder="1"/>
    <xf numFmtId="0" fontId="33" fillId="0" borderId="5" xfId="0" applyFont="1" applyBorder="1" applyAlignment="1">
      <alignment horizontal="justify" vertical="top"/>
    </xf>
    <xf numFmtId="0" fontId="34" fillId="16" borderId="4" xfId="0" applyFont="1" applyFill="1" applyBorder="1" applyAlignment="1">
      <alignment horizontal="center"/>
    </xf>
    <xf numFmtId="0" fontId="0" fillId="16" borderId="5" xfId="0" applyFill="1" applyBorder="1"/>
    <xf numFmtId="0" fontId="12" fillId="17" borderId="3" xfId="0" applyFont="1" applyFill="1" applyBorder="1" applyAlignment="1">
      <alignment horizontal="center"/>
    </xf>
    <xf numFmtId="0" fontId="12" fillId="17" borderId="4" xfId="0" applyFont="1" applyFill="1" applyBorder="1" applyAlignment="1">
      <alignment horizontal="center"/>
    </xf>
    <xf numFmtId="0" fontId="0" fillId="17" borderId="5" xfId="0" applyFill="1" applyBorder="1"/>
    <xf numFmtId="0" fontId="35" fillId="18" borderId="3" xfId="0" applyFont="1" applyFill="1" applyBorder="1" applyAlignment="1">
      <alignment horizontal="center"/>
    </xf>
    <xf numFmtId="0" fontId="35" fillId="18" borderId="4" xfId="0" applyFont="1" applyFill="1" applyBorder="1" applyAlignment="1">
      <alignment horizontal="center"/>
    </xf>
    <xf numFmtId="0" fontId="0" fillId="18" borderId="5" xfId="0" applyFill="1" applyBorder="1"/>
    <xf numFmtId="0" fontId="36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justify" vertical="center" wrapText="1"/>
    </xf>
    <xf numFmtId="0" fontId="36" fillId="0" borderId="5" xfId="0" applyFont="1" applyBorder="1" applyAlignment="1">
      <alignment horizontal="center" vertical="center" wrapText="1" shrinkToFit="1"/>
    </xf>
    <xf numFmtId="0" fontId="37" fillId="0" borderId="8" xfId="0" applyFont="1" applyBorder="1" applyAlignment="1">
      <alignment horizontal="left" vertical="top"/>
    </xf>
    <xf numFmtId="0" fontId="16" fillId="0" borderId="8" xfId="0" applyFont="1" applyBorder="1" applyAlignment="1">
      <alignment horizontal="justify" vertical="top"/>
    </xf>
    <xf numFmtId="164" fontId="38" fillId="0" borderId="8" xfId="0" applyNumberFormat="1" applyFont="1" applyBorder="1" applyAlignment="1">
      <alignment horizontal="right" vertical="center"/>
    </xf>
    <xf numFmtId="4" fontId="13" fillId="0" borderId="8" xfId="0" applyNumberFormat="1" applyFont="1" applyBorder="1"/>
    <xf numFmtId="0" fontId="39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justify" vertical="center"/>
    </xf>
    <xf numFmtId="164" fontId="38" fillId="0" borderId="11" xfId="0" applyNumberFormat="1" applyFont="1" applyBorder="1" applyAlignment="1">
      <alignment horizontal="right" vertical="center"/>
    </xf>
    <xf numFmtId="0" fontId="39" fillId="19" borderId="9" xfId="0" applyFont="1" applyFill="1" applyBorder="1" applyAlignment="1">
      <alignment horizontal="left" vertical="top"/>
    </xf>
    <xf numFmtId="0" fontId="4" fillId="19" borderId="9" xfId="0" applyFont="1" applyFill="1" applyBorder="1" applyAlignment="1">
      <alignment horizontal="justify" vertical="center"/>
    </xf>
    <xf numFmtId="4" fontId="4" fillId="19" borderId="9" xfId="0" applyNumberFormat="1" applyFont="1" applyFill="1" applyBorder="1"/>
    <xf numFmtId="4" fontId="11" fillId="19" borderId="5" xfId="0" applyNumberFormat="1" applyFont="1" applyFill="1" applyBorder="1"/>
    <xf numFmtId="0" fontId="39" fillId="19" borderId="5" xfId="0" applyFont="1" applyFill="1" applyBorder="1" applyAlignment="1">
      <alignment horizontal="left" vertical="top"/>
    </xf>
    <xf numFmtId="0" fontId="4" fillId="19" borderId="5" xfId="0" applyFont="1" applyFill="1" applyBorder="1" applyAlignment="1">
      <alignment horizontal="justify" vertical="center"/>
    </xf>
    <xf numFmtId="4" fontId="4" fillId="19" borderId="5" xfId="0" applyNumberFormat="1" applyFont="1" applyFill="1" applyBorder="1"/>
    <xf numFmtId="0" fontId="39" fillId="0" borderId="2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justify" vertical="center" wrapText="1"/>
    </xf>
    <xf numFmtId="164" fontId="38" fillId="0" borderId="9" xfId="0" applyNumberFormat="1" applyFont="1" applyBorder="1" applyAlignment="1">
      <alignment horizontal="right" vertical="center" wrapText="1"/>
    </xf>
    <xf numFmtId="0" fontId="39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/>
    </xf>
    <xf numFmtId="164" fontId="39" fillId="0" borderId="9" xfId="0" applyNumberFormat="1" applyFont="1" applyBorder="1" applyAlignment="1">
      <alignment horizontal="right" vertical="center"/>
    </xf>
    <xf numFmtId="0" fontId="40" fillId="19" borderId="5" xfId="0" applyFont="1" applyFill="1" applyBorder="1" applyAlignment="1">
      <alignment horizontal="left" vertical="center" wrapText="1"/>
    </xf>
    <xf numFmtId="0" fontId="41" fillId="19" borderId="5" xfId="0" applyFont="1" applyFill="1" applyBorder="1" applyAlignment="1">
      <alignment horizontal="justify" vertical="center"/>
    </xf>
    <xf numFmtId="4" fontId="41" fillId="19" borderId="5" xfId="0" applyNumberFormat="1" applyFont="1" applyFill="1" applyBorder="1"/>
    <xf numFmtId="4" fontId="41" fillId="19" borderId="8" xfId="0" applyNumberFormat="1" applyFont="1" applyFill="1" applyBorder="1"/>
    <xf numFmtId="4" fontId="41" fillId="19" borderId="8" xfId="0" applyNumberFormat="1" applyFont="1" applyFill="1" applyBorder="1" applyAlignment="1">
      <alignment vertical="center" wrapText="1"/>
    </xf>
    <xf numFmtId="0" fontId="39" fillId="20" borderId="5" xfId="0" applyFont="1" applyFill="1" applyBorder="1" applyAlignment="1">
      <alignment horizontal="left" vertical="center" wrapText="1"/>
    </xf>
    <xf numFmtId="0" fontId="15" fillId="20" borderId="5" xfId="0" applyFont="1" applyFill="1" applyBorder="1" applyAlignment="1">
      <alignment horizontal="justify" vertical="center"/>
    </xf>
    <xf numFmtId="4" fontId="4" fillId="20" borderId="5" xfId="0" applyNumberFormat="1" applyFont="1" applyFill="1" applyBorder="1" applyAlignment="1">
      <alignment vertical="center" wrapText="1"/>
    </xf>
    <xf numFmtId="4" fontId="41" fillId="19" borderId="5" xfId="0" applyNumberFormat="1" applyFont="1" applyFill="1" applyBorder="1" applyAlignment="1">
      <alignment vertical="center" wrapText="1"/>
    </xf>
    <xf numFmtId="0" fontId="41" fillId="21" borderId="5" xfId="0" applyFont="1" applyFill="1" applyBorder="1" applyAlignment="1">
      <alignment horizontal="justify" vertical="center"/>
    </xf>
    <xf numFmtId="4" fontId="41" fillId="19" borderId="5" xfId="0" applyNumberFormat="1" applyFont="1" applyFill="1" applyBorder="1" applyAlignment="1">
      <alignment vertical="center"/>
    </xf>
    <xf numFmtId="4" fontId="41" fillId="22" borderId="5" xfId="0" applyNumberFormat="1" applyFont="1" applyFill="1" applyBorder="1" applyAlignment="1">
      <alignment vertical="center" wrapText="1"/>
    </xf>
    <xf numFmtId="0" fontId="39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justify" vertical="center"/>
    </xf>
    <xf numFmtId="164" fontId="38" fillId="0" borderId="5" xfId="0" applyNumberFormat="1" applyFont="1" applyBorder="1" applyAlignment="1">
      <alignment horizontal="right" vertical="center"/>
    </xf>
    <xf numFmtId="0" fontId="39" fillId="19" borderId="9" xfId="0" applyFont="1" applyFill="1" applyBorder="1" applyAlignment="1">
      <alignment horizontal="left" vertical="center" wrapText="1"/>
    </xf>
    <xf numFmtId="0" fontId="11" fillId="19" borderId="9" xfId="0" applyFont="1" applyFill="1" applyBorder="1" applyAlignment="1">
      <alignment horizontal="justify" vertical="center"/>
    </xf>
    <xf numFmtId="4" fontId="11" fillId="19" borderId="9" xfId="0" applyNumberFormat="1" applyFont="1" applyFill="1" applyBorder="1" applyAlignment="1">
      <alignment vertical="center" wrapText="1"/>
    </xf>
    <xf numFmtId="0" fontId="11" fillId="21" borderId="9" xfId="0" applyFont="1" applyFill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164" fontId="39" fillId="0" borderId="5" xfId="0" applyNumberFormat="1" applyFont="1" applyBorder="1" applyAlignment="1">
      <alignment horizontal="right" vertical="center"/>
    </xf>
    <xf numFmtId="0" fontId="42" fillId="19" borderId="5" xfId="0" applyFont="1" applyFill="1" applyBorder="1" applyAlignment="1">
      <alignment horizontal="left" vertical="center" wrapText="1"/>
    </xf>
    <xf numFmtId="0" fontId="11" fillId="19" borderId="5" xfId="0" applyFont="1" applyFill="1" applyBorder="1" applyAlignment="1">
      <alignment horizontal="justify" vertical="center"/>
    </xf>
    <xf numFmtId="4" fontId="11" fillId="19" borderId="5" xfId="0" applyNumberFormat="1" applyFont="1" applyFill="1" applyBorder="1" applyAlignment="1">
      <alignment vertical="center" wrapText="1"/>
    </xf>
    <xf numFmtId="4" fontId="11" fillId="19" borderId="5" xfId="0" applyNumberFormat="1" applyFont="1" applyFill="1" applyBorder="1" applyAlignment="1">
      <alignment vertical="center"/>
    </xf>
    <xf numFmtId="0" fontId="11" fillId="19" borderId="5" xfId="0" applyFont="1" applyFill="1" applyBorder="1" applyAlignment="1">
      <alignment vertical="center"/>
    </xf>
    <xf numFmtId="0" fontId="39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164" fontId="39" fillId="0" borderId="13" xfId="0" applyNumberFormat="1" applyFont="1" applyBorder="1" applyAlignment="1">
      <alignment horizontal="right" vertical="center" wrapText="1"/>
    </xf>
    <xf numFmtId="164" fontId="43" fillId="0" borderId="9" xfId="0" applyNumberFormat="1" applyFont="1" applyBorder="1" applyAlignment="1">
      <alignment horizontal="right" vertical="center" wrapText="1"/>
    </xf>
    <xf numFmtId="0" fontId="42" fillId="19" borderId="9" xfId="0" applyFont="1" applyFill="1" applyBorder="1" applyAlignment="1">
      <alignment horizontal="left" vertical="center" wrapText="1"/>
    </xf>
    <xf numFmtId="0" fontId="44" fillId="19" borderId="9" xfId="0" applyFont="1" applyFill="1" applyBorder="1" applyAlignment="1">
      <alignment horizontal="justify" vertical="center" wrapText="1"/>
    </xf>
    <xf numFmtId="4" fontId="41" fillId="19" borderId="9" xfId="0" applyNumberFormat="1" applyFont="1" applyFill="1" applyBorder="1" applyAlignment="1">
      <alignment vertical="center"/>
    </xf>
    <xf numFmtId="4" fontId="10" fillId="19" borderId="5" xfId="0" applyNumberFormat="1" applyFont="1" applyFill="1" applyBorder="1"/>
    <xf numFmtId="4" fontId="41" fillId="19" borderId="9" xfId="0" applyNumberFormat="1" applyFont="1" applyFill="1" applyBorder="1"/>
    <xf numFmtId="0" fontId="10" fillId="19" borderId="5" xfId="0" applyFont="1" applyFill="1" applyBorder="1" applyAlignment="1">
      <alignment horizontal="justify" vertical="center"/>
    </xf>
    <xf numFmtId="4" fontId="11" fillId="19" borderId="5" xfId="0" applyNumberFormat="1" applyFont="1" applyFill="1" applyBorder="1" applyAlignment="1">
      <alignment horizontal="right" vertical="center" wrapText="1"/>
    </xf>
    <xf numFmtId="0" fontId="42" fillId="19" borderId="8" xfId="0" applyFont="1" applyFill="1" applyBorder="1" applyAlignment="1">
      <alignment horizontal="left" vertical="center" wrapText="1"/>
    </xf>
    <xf numFmtId="0" fontId="10" fillId="23" borderId="8" xfId="0" applyFont="1" applyFill="1" applyBorder="1" applyAlignment="1">
      <alignment horizontal="justify" vertical="center"/>
    </xf>
    <xf numFmtId="4" fontId="11" fillId="19" borderId="8" xfId="0" applyNumberFormat="1" applyFont="1" applyFill="1" applyBorder="1" applyAlignment="1">
      <alignment horizontal="right" vertical="center" wrapText="1"/>
    </xf>
    <xf numFmtId="4" fontId="11" fillId="19" borderId="8" xfId="0" applyNumberFormat="1" applyFont="1" applyFill="1" applyBorder="1" applyAlignment="1">
      <alignment vertical="center" wrapText="1"/>
    </xf>
    <xf numFmtId="0" fontId="10" fillId="21" borderId="8" xfId="0" applyFont="1" applyFill="1" applyBorder="1" applyAlignment="1">
      <alignment horizontal="justify" vertical="center"/>
    </xf>
    <xf numFmtId="0" fontId="15" fillId="0" borderId="5" xfId="0" applyFont="1" applyBorder="1" applyAlignment="1">
      <alignment horizontal="justify" vertical="top"/>
    </xf>
    <xf numFmtId="0" fontId="42" fillId="24" borderId="5" xfId="0" applyFont="1" applyFill="1" applyBorder="1" applyAlignment="1">
      <alignment horizontal="left" vertical="center" wrapText="1"/>
    </xf>
    <xf numFmtId="0" fontId="10" fillId="24" borderId="5" xfId="0" applyFont="1" applyFill="1" applyBorder="1" applyAlignment="1">
      <alignment horizontal="justify" vertical="top"/>
    </xf>
    <xf numFmtId="4" fontId="4" fillId="19" borderId="5" xfId="0" applyNumberFormat="1" applyFont="1" applyFill="1" applyBorder="1" applyAlignment="1">
      <alignment horizontal="right" vertical="center" wrapText="1"/>
    </xf>
    <xf numFmtId="0" fontId="10" fillId="19" borderId="5" xfId="0" applyFont="1" applyFill="1" applyBorder="1" applyAlignment="1">
      <alignment horizontal="justify" vertical="top"/>
    </xf>
    <xf numFmtId="4" fontId="4" fillId="20" borderId="5" xfId="0" applyNumberFormat="1" applyFont="1" applyFill="1" applyBorder="1" applyAlignment="1">
      <alignment horizontal="right" vertical="center" wrapText="1"/>
    </xf>
    <xf numFmtId="0" fontId="18" fillId="19" borderId="5" xfId="0" applyFont="1" applyFill="1" applyBorder="1" applyAlignment="1">
      <alignment horizontal="justify" vertical="top"/>
    </xf>
    <xf numFmtId="164" fontId="40" fillId="19" borderId="5" xfId="0" applyNumberFormat="1" applyFont="1" applyFill="1" applyBorder="1" applyAlignment="1">
      <alignment horizontal="right" vertical="center"/>
    </xf>
    <xf numFmtId="4" fontId="35" fillId="18" borderId="3" xfId="0" applyNumberFormat="1" applyFont="1" applyFill="1" applyBorder="1" applyAlignment="1">
      <alignment horizontal="center"/>
    </xf>
    <xf numFmtId="4" fontId="0" fillId="18" borderId="5" xfId="0" applyNumberFormat="1" applyFill="1" applyBorder="1"/>
    <xf numFmtId="0" fontId="45" fillId="17" borderId="16" xfId="0" applyFont="1" applyFill="1" applyBorder="1" applyAlignment="1">
      <alignment horizontal="left" vertical="top"/>
    </xf>
    <xf numFmtId="0" fontId="15" fillId="17" borderId="17" xfId="0" applyFont="1" applyFill="1" applyBorder="1" applyAlignment="1">
      <alignment horizontal="justify" vertical="top" wrapText="1"/>
    </xf>
    <xf numFmtId="164" fontId="37" fillId="17" borderId="17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left" vertical="top"/>
    </xf>
    <xf numFmtId="0" fontId="15" fillId="0" borderId="8" xfId="0" applyFont="1" applyBorder="1" applyAlignment="1">
      <alignment horizontal="justify" vertical="top"/>
    </xf>
    <xf numFmtId="0" fontId="39" fillId="20" borderId="5" xfId="0" applyFont="1" applyFill="1" applyBorder="1" applyAlignment="1">
      <alignment horizontal="left" vertical="top"/>
    </xf>
    <xf numFmtId="0" fontId="10" fillId="20" borderId="5" xfId="0" applyFont="1" applyFill="1" applyBorder="1" applyAlignment="1">
      <alignment horizontal="justify" vertical="top"/>
    </xf>
    <xf numFmtId="164" fontId="38" fillId="20" borderId="5" xfId="0" applyNumberFormat="1" applyFont="1" applyFill="1" applyBorder="1" applyAlignment="1">
      <alignment horizontal="right" vertical="center"/>
    </xf>
    <xf numFmtId="0" fontId="42" fillId="19" borderId="5" xfId="0" applyFont="1" applyFill="1" applyBorder="1" applyAlignment="1">
      <alignment horizontal="left" vertical="center"/>
    </xf>
    <xf numFmtId="4" fontId="11" fillId="19" borderId="5" xfId="0" applyNumberFormat="1" applyFont="1" applyFill="1" applyBorder="1" applyAlignment="1">
      <alignment horizontal="right" vertical="center"/>
    </xf>
    <xf numFmtId="0" fontId="39" fillId="0" borderId="24" xfId="0" applyFont="1" applyBorder="1" applyAlignment="1">
      <alignment horizontal="left" vertical="top"/>
    </xf>
    <xf numFmtId="0" fontId="15" fillId="0" borderId="9" xfId="0" applyFont="1" applyBorder="1" applyAlignment="1">
      <alignment horizontal="justify" vertical="top"/>
    </xf>
    <xf numFmtId="164" fontId="38" fillId="0" borderId="9" xfId="0" applyNumberFormat="1" applyFont="1" applyBorder="1" applyAlignment="1">
      <alignment horizontal="right" vertical="center"/>
    </xf>
    <xf numFmtId="0" fontId="39" fillId="20" borderId="24" xfId="0" applyFont="1" applyFill="1" applyBorder="1" applyAlignment="1">
      <alignment horizontal="left" vertical="top"/>
    </xf>
    <xf numFmtId="0" fontId="15" fillId="20" borderId="9" xfId="0" applyFont="1" applyFill="1" applyBorder="1" applyAlignment="1">
      <alignment horizontal="justify" vertical="top"/>
    </xf>
    <xf numFmtId="164" fontId="39" fillId="20" borderId="9" xfId="0" applyNumberFormat="1" applyFont="1" applyFill="1" applyBorder="1" applyAlignment="1">
      <alignment horizontal="right" vertical="center"/>
    </xf>
    <xf numFmtId="0" fontId="42" fillId="19" borderId="9" xfId="0" applyFont="1" applyFill="1" applyBorder="1" applyAlignment="1">
      <alignment horizontal="left" vertical="top"/>
    </xf>
    <xf numFmtId="0" fontId="10" fillId="19" borderId="9" xfId="0" applyFont="1" applyFill="1" applyBorder="1" applyAlignment="1">
      <alignment horizontal="justify" vertical="top"/>
    </xf>
    <xf numFmtId="4" fontId="11" fillId="19" borderId="9" xfId="0" applyNumberFormat="1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horizontal="left" vertical="top"/>
    </xf>
    <xf numFmtId="0" fontId="15" fillId="20" borderId="5" xfId="0" applyFont="1" applyFill="1" applyBorder="1" applyAlignment="1">
      <alignment horizontal="justify" vertical="top"/>
    </xf>
    <xf numFmtId="4" fontId="4" fillId="20" borderId="5" xfId="0" applyNumberFormat="1" applyFont="1" applyFill="1" applyBorder="1" applyAlignment="1">
      <alignment horizontal="right" vertical="center"/>
    </xf>
    <xf numFmtId="0" fontId="42" fillId="19" borderId="5" xfId="0" applyFont="1" applyFill="1" applyBorder="1" applyAlignment="1">
      <alignment horizontal="left" vertical="top"/>
    </xf>
    <xf numFmtId="4" fontId="11" fillId="19" borderId="7" xfId="0" applyNumberFormat="1" applyFont="1" applyFill="1" applyBorder="1" applyAlignment="1">
      <alignment horizontal="right" vertical="center"/>
    </xf>
    <xf numFmtId="0" fontId="35" fillId="18" borderId="20" xfId="0" applyFont="1" applyFill="1" applyBorder="1" applyAlignment="1">
      <alignment horizontal="center" vertical="top" wrapText="1"/>
    </xf>
    <xf numFmtId="0" fontId="35" fillId="18" borderId="7" xfId="0" applyFont="1" applyFill="1" applyBorder="1" applyAlignment="1">
      <alignment horizontal="left" vertical="top" wrapText="1"/>
    </xf>
    <xf numFmtId="4" fontId="12" fillId="18" borderId="8" xfId="0" applyNumberFormat="1" applyFont="1" applyFill="1" applyBorder="1"/>
    <xf numFmtId="4" fontId="12" fillId="18" borderId="5" xfId="0" applyNumberFormat="1" applyFont="1" applyFill="1" applyBorder="1"/>
    <xf numFmtId="0" fontId="37" fillId="17" borderId="10" xfId="0" applyFont="1" applyFill="1" applyBorder="1" applyAlignment="1">
      <alignment horizontal="left" vertical="top"/>
    </xf>
    <xf numFmtId="0" fontId="16" fillId="17" borderId="11" xfId="0" applyFont="1" applyFill="1" applyBorder="1" applyAlignment="1">
      <alignment horizontal="justify" vertical="top"/>
    </xf>
    <xf numFmtId="164" fontId="46" fillId="17" borderId="11" xfId="0" applyNumberFormat="1" applyFont="1" applyFill="1" applyBorder="1" applyAlignment="1">
      <alignment horizontal="right" vertical="center"/>
    </xf>
    <xf numFmtId="0" fontId="38" fillId="0" borderId="27" xfId="0" applyFont="1" applyBorder="1" applyAlignment="1">
      <alignment horizontal="left" vertical="top"/>
    </xf>
    <xf numFmtId="0" fontId="16" fillId="0" borderId="28" xfId="0" applyFont="1" applyBorder="1" applyAlignment="1">
      <alignment horizontal="justify" vertical="top"/>
    </xf>
    <xf numFmtId="164" fontId="46" fillId="0" borderId="28" xfId="0" applyNumberFormat="1" applyFont="1" applyBorder="1" applyAlignment="1">
      <alignment horizontal="right" vertical="center"/>
    </xf>
    <xf numFmtId="0" fontId="38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justify" vertical="top"/>
    </xf>
    <xf numFmtId="164" fontId="46" fillId="0" borderId="5" xfId="0" applyNumberFormat="1" applyFont="1" applyBorder="1" applyAlignment="1">
      <alignment horizontal="right" vertical="center"/>
    </xf>
    <xf numFmtId="0" fontId="42" fillId="19" borderId="8" xfId="0" applyFont="1" applyFill="1" applyBorder="1" applyAlignment="1">
      <alignment horizontal="left" vertical="top"/>
    </xf>
    <xf numFmtId="0" fontId="10" fillId="19" borderId="8" xfId="0" applyFont="1" applyFill="1" applyBorder="1" applyAlignment="1">
      <alignment horizontal="justify" vertical="top"/>
    </xf>
    <xf numFmtId="164" fontId="47" fillId="19" borderId="8" xfId="0" applyNumberFormat="1" applyFont="1" applyFill="1" applyBorder="1" applyAlignment="1">
      <alignment horizontal="right" vertical="center"/>
    </xf>
    <xf numFmtId="4" fontId="11" fillId="19" borderId="8" xfId="0" applyNumberFormat="1" applyFont="1" applyFill="1" applyBorder="1"/>
    <xf numFmtId="0" fontId="39" fillId="0" borderId="5" xfId="0" applyFont="1" applyBorder="1" applyAlignment="1">
      <alignment horizontal="left" vertical="top"/>
    </xf>
    <xf numFmtId="164" fontId="43" fillId="0" borderId="5" xfId="0" applyNumberFormat="1" applyFont="1" applyBorder="1" applyAlignment="1">
      <alignment horizontal="right" vertical="center"/>
    </xf>
    <xf numFmtId="0" fontId="42" fillId="19" borderId="0" xfId="0" applyFont="1" applyFill="1" applyAlignment="1">
      <alignment horizontal="left" vertical="top"/>
    </xf>
    <xf numFmtId="4" fontId="10" fillId="19" borderId="15" xfId="0" applyNumberFormat="1" applyFont="1" applyFill="1" applyBorder="1" applyAlignment="1">
      <alignment vertical="center"/>
    </xf>
    <xf numFmtId="4" fontId="12" fillId="19" borderId="5" xfId="0" applyNumberFormat="1" applyFont="1" applyFill="1" applyBorder="1"/>
    <xf numFmtId="0" fontId="38" fillId="20" borderId="5" xfId="0" applyFont="1" applyFill="1" applyBorder="1" applyAlignment="1">
      <alignment horizontal="left" vertical="top"/>
    </xf>
    <xf numFmtId="0" fontId="16" fillId="20" borderId="5" xfId="0" applyFont="1" applyFill="1" applyBorder="1" applyAlignment="1">
      <alignment horizontal="justify" vertical="top"/>
    </xf>
    <xf numFmtId="4" fontId="16" fillId="20" borderId="5" xfId="0" applyNumberFormat="1" applyFont="1" applyFill="1" applyBorder="1"/>
    <xf numFmtId="0" fontId="35" fillId="25" borderId="29" xfId="0" applyFont="1" applyFill="1" applyBorder="1" applyAlignment="1">
      <alignment horizontal="left" vertical="top"/>
    </xf>
    <xf numFmtId="0" fontId="12" fillId="25" borderId="21" xfId="0" applyFont="1" applyFill="1" applyBorder="1" applyAlignment="1">
      <alignment horizontal="left" vertical="top"/>
    </xf>
    <xf numFmtId="164" fontId="37" fillId="25" borderId="11" xfId="0" applyNumberFormat="1" applyFont="1" applyFill="1" applyBorder="1" applyAlignment="1">
      <alignment horizontal="right" vertical="center"/>
    </xf>
    <xf numFmtId="0" fontId="35" fillId="26" borderId="23" xfId="0" applyFont="1" applyFill="1" applyBorder="1" applyAlignment="1">
      <alignment horizontal="center"/>
    </xf>
    <xf numFmtId="0" fontId="35" fillId="26" borderId="24" xfId="0" applyFont="1" applyFill="1" applyBorder="1" applyAlignment="1">
      <alignment horizontal="center"/>
    </xf>
    <xf numFmtId="4" fontId="0" fillId="26" borderId="9" xfId="0" applyNumberFormat="1" applyFill="1" applyBorder="1"/>
    <xf numFmtId="4" fontId="0" fillId="26" borderId="5" xfId="0" applyNumberFormat="1" applyFill="1" applyBorder="1"/>
    <xf numFmtId="0" fontId="37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justify" vertical="top" wrapText="1"/>
    </xf>
    <xf numFmtId="164" fontId="37" fillId="0" borderId="8" xfId="0" applyNumberFormat="1" applyFont="1" applyBorder="1" applyAlignment="1">
      <alignment horizontal="right" vertical="center" wrapText="1"/>
    </xf>
    <xf numFmtId="0" fontId="38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justify" vertical="top" wrapText="1"/>
    </xf>
    <xf numFmtId="4" fontId="38" fillId="0" borderId="11" xfId="0" applyNumberFormat="1" applyFont="1" applyBorder="1" applyProtection="1">
      <protection hidden="1"/>
    </xf>
    <xf numFmtId="0" fontId="38" fillId="20" borderId="9" xfId="0" applyFont="1" applyFill="1" applyBorder="1" applyAlignment="1">
      <alignment horizontal="left" vertical="top" wrapText="1"/>
    </xf>
    <xf numFmtId="0" fontId="16" fillId="20" borderId="9" xfId="0" applyFont="1" applyFill="1" applyBorder="1" applyAlignment="1">
      <alignment horizontal="justify" vertical="top" wrapText="1"/>
    </xf>
    <xf numFmtId="4" fontId="38" fillId="20" borderId="9" xfId="0" applyNumberFormat="1" applyFont="1" applyFill="1" applyBorder="1" applyProtection="1">
      <protection hidden="1"/>
    </xf>
    <xf numFmtId="1" fontId="47" fillId="25" borderId="9" xfId="0" applyNumberFormat="1" applyFont="1" applyFill="1" applyBorder="1" applyAlignment="1">
      <alignment horizontal="left" vertical="top" wrapText="1"/>
    </xf>
    <xf numFmtId="0" fontId="9" fillId="25" borderId="9" xfId="0" applyFont="1" applyFill="1" applyBorder="1" applyAlignment="1">
      <alignment horizontal="justify" vertical="top" wrapText="1"/>
    </xf>
    <xf numFmtId="4" fontId="11" fillId="25" borderId="9" xfId="0" applyNumberFormat="1" applyFont="1" applyFill="1" applyBorder="1" applyAlignment="1">
      <alignment horizontal="right" vertical="center" wrapText="1"/>
    </xf>
    <xf numFmtId="4" fontId="9" fillId="25" borderId="5" xfId="0" applyNumberFormat="1" applyFont="1" applyFill="1" applyBorder="1" applyAlignment="1">
      <alignment horizontal="right" vertical="center" wrapText="1"/>
    </xf>
    <xf numFmtId="0" fontId="9" fillId="21" borderId="9" xfId="0" applyFont="1" applyFill="1" applyBorder="1" applyAlignment="1">
      <alignment horizontal="justify" vertical="top" wrapText="1"/>
    </xf>
    <xf numFmtId="0" fontId="9" fillId="27" borderId="9" xfId="0" applyFont="1" applyFill="1" applyBorder="1" applyAlignment="1">
      <alignment horizontal="justify" vertical="top" wrapText="1"/>
    </xf>
    <xf numFmtId="1" fontId="47" fillId="25" borderId="9" xfId="0" applyNumberFormat="1" applyFont="1" applyFill="1" applyBorder="1" applyAlignment="1">
      <alignment horizontal="left" vertical="center" wrapText="1"/>
    </xf>
    <xf numFmtId="0" fontId="38" fillId="20" borderId="5" xfId="0" applyFont="1" applyFill="1" applyBorder="1" applyAlignment="1">
      <alignment horizontal="left" vertical="top" wrapText="1"/>
    </xf>
    <xf numFmtId="0" fontId="16" fillId="20" borderId="5" xfId="0" applyFont="1" applyFill="1" applyBorder="1" applyAlignment="1">
      <alignment horizontal="justify" vertical="top" wrapText="1"/>
    </xf>
    <xf numFmtId="4" fontId="38" fillId="20" borderId="5" xfId="0" applyNumberFormat="1" applyFont="1" applyFill="1" applyBorder="1" applyProtection="1">
      <protection hidden="1"/>
    </xf>
    <xf numFmtId="0" fontId="42" fillId="19" borderId="5" xfId="0" applyFont="1" applyFill="1" applyBorder="1" applyAlignment="1">
      <alignment horizontal="left" vertical="top" wrapText="1"/>
    </xf>
    <xf numFmtId="0" fontId="16" fillId="19" borderId="5" xfId="0" applyFont="1" applyFill="1" applyBorder="1" applyAlignment="1">
      <alignment horizontal="justify" vertical="top" wrapText="1"/>
    </xf>
    <xf numFmtId="4" fontId="42" fillId="19" borderId="5" xfId="0" applyNumberFormat="1" applyFont="1" applyFill="1" applyBorder="1" applyProtection="1">
      <protection hidden="1"/>
    </xf>
    <xf numFmtId="4" fontId="0" fillId="19" borderId="5" xfId="0" applyNumberFormat="1" applyFill="1" applyBorder="1" applyAlignment="1">
      <alignment horizontal="right" vertical="center" wrapText="1"/>
    </xf>
    <xf numFmtId="0" fontId="16" fillId="21" borderId="5" xfId="0" applyFont="1" applyFill="1" applyBorder="1" applyAlignment="1">
      <alignment horizontal="justify" vertical="top" wrapText="1"/>
    </xf>
    <xf numFmtId="0" fontId="42" fillId="25" borderId="5" xfId="0" applyFont="1" applyFill="1" applyBorder="1" applyAlignment="1">
      <alignment horizontal="left" vertical="top" wrapText="1"/>
    </xf>
    <xf numFmtId="0" fontId="9" fillId="25" borderId="5" xfId="0" applyFont="1" applyFill="1" applyBorder="1" applyAlignment="1">
      <alignment horizontal="justify" vertical="top" wrapText="1"/>
    </xf>
    <xf numFmtId="4" fontId="11" fillId="25" borderId="5" xfId="0" applyNumberFormat="1" applyFont="1" applyFill="1" applyBorder="1" applyAlignment="1">
      <alignment horizontal="right" vertical="center" wrapText="1"/>
    </xf>
    <xf numFmtId="4" fontId="11" fillId="25" borderId="5" xfId="0" applyNumberFormat="1" applyFont="1" applyFill="1" applyBorder="1" applyProtection="1">
      <protection hidden="1"/>
    </xf>
    <xf numFmtId="0" fontId="42" fillId="25" borderId="9" xfId="0" applyFont="1" applyFill="1" applyBorder="1" applyAlignment="1">
      <alignment horizontal="left" vertical="top" wrapText="1"/>
    </xf>
    <xf numFmtId="4" fontId="11" fillId="25" borderId="9" xfId="0" applyNumberFormat="1" applyFont="1" applyFill="1" applyBorder="1" applyProtection="1">
      <protection hidden="1"/>
    </xf>
    <xf numFmtId="0" fontId="4" fillId="27" borderId="9" xfId="0" applyFont="1" applyFill="1" applyBorder="1" applyAlignment="1">
      <alignment horizontal="justify" vertical="top" wrapText="1"/>
    </xf>
    <xf numFmtId="4" fontId="42" fillId="25" borderId="9" xfId="0" applyNumberFormat="1" applyFont="1" applyFill="1" applyBorder="1" applyProtection="1">
      <protection hidden="1"/>
    </xf>
    <xf numFmtId="0" fontId="38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justify" vertical="top" wrapText="1"/>
    </xf>
    <xf numFmtId="164" fontId="38" fillId="0" borderId="13" xfId="0" applyNumberFormat="1" applyFont="1" applyBorder="1" applyAlignment="1">
      <alignment horizontal="right" vertical="center" wrapText="1"/>
    </xf>
    <xf numFmtId="0" fontId="38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justify" vertical="top" wrapText="1"/>
    </xf>
    <xf numFmtId="164" fontId="39" fillId="0" borderId="9" xfId="0" applyNumberFormat="1" applyFont="1" applyBorder="1" applyAlignment="1">
      <alignment horizontal="right" vertical="center" wrapText="1"/>
    </xf>
    <xf numFmtId="0" fontId="40" fillId="19" borderId="5" xfId="0" applyFont="1" applyFill="1" applyBorder="1" applyAlignment="1">
      <alignment horizontal="left" vertical="top" wrapText="1"/>
    </xf>
    <xf numFmtId="0" fontId="11" fillId="19" borderId="5" xfId="0" applyFont="1" applyFill="1" applyBorder="1" applyAlignment="1">
      <alignment horizontal="justify" vertical="top" wrapText="1"/>
    </xf>
    <xf numFmtId="0" fontId="11" fillId="21" borderId="5" xfId="0" applyFont="1" applyFill="1" applyBorder="1" applyAlignment="1">
      <alignment horizontal="justify" vertical="top" wrapText="1"/>
    </xf>
    <xf numFmtId="0" fontId="11" fillId="27" borderId="5" xfId="0" applyFont="1" applyFill="1" applyBorder="1" applyAlignment="1">
      <alignment horizontal="justify" vertical="top" wrapText="1"/>
    </xf>
    <xf numFmtId="0" fontId="38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justify" vertical="top" wrapText="1"/>
    </xf>
    <xf numFmtId="164" fontId="46" fillId="0" borderId="5" xfId="0" applyNumberFormat="1" applyFont="1" applyBorder="1" applyAlignment="1">
      <alignment horizontal="right" vertical="center" wrapText="1"/>
    </xf>
    <xf numFmtId="4" fontId="42" fillId="19" borderId="5" xfId="0" applyNumberFormat="1" applyFont="1" applyFill="1" applyBorder="1" applyAlignment="1" applyProtection="1">
      <alignment vertical="center"/>
      <protection hidden="1"/>
    </xf>
    <xf numFmtId="0" fontId="11" fillId="19" borderId="5" xfId="0" applyFont="1" applyFill="1" applyBorder="1" applyAlignment="1">
      <alignment horizontal="left" vertical="top" wrapText="1"/>
    </xf>
    <xf numFmtId="0" fontId="18" fillId="19" borderId="5" xfId="0" applyFont="1" applyFill="1" applyBorder="1" applyAlignment="1">
      <alignment horizontal="justify" vertical="top" wrapText="1"/>
    </xf>
    <xf numFmtId="4" fontId="10" fillId="19" borderId="5" xfId="0" applyNumberFormat="1" applyFont="1" applyFill="1" applyBorder="1" applyAlignment="1">
      <alignment horizontal="right" vertical="center" wrapText="1"/>
    </xf>
    <xf numFmtId="4" fontId="48" fillId="19" borderId="5" xfId="0" applyNumberFormat="1" applyFont="1" applyFill="1" applyBorder="1" applyProtection="1">
      <protection hidden="1"/>
    </xf>
    <xf numFmtId="0" fontId="18" fillId="21" borderId="5" xfId="0" applyFont="1" applyFill="1" applyBorder="1" applyAlignment="1">
      <alignment horizontal="justify" vertical="top" wrapText="1"/>
    </xf>
    <xf numFmtId="0" fontId="18" fillId="27" borderId="5" xfId="0" applyFont="1" applyFill="1" applyBorder="1" applyAlignment="1">
      <alignment horizontal="justify" vertical="top" wrapText="1"/>
    </xf>
    <xf numFmtId="4" fontId="18" fillId="19" borderId="5" xfId="0" applyNumberFormat="1" applyFont="1" applyFill="1" applyBorder="1" applyAlignment="1" applyProtection="1">
      <alignment vertical="center" wrapText="1"/>
      <protection hidden="1"/>
    </xf>
    <xf numFmtId="4" fontId="18" fillId="22" borderId="5" xfId="0" applyNumberFormat="1" applyFont="1" applyFill="1" applyBorder="1" applyAlignment="1" applyProtection="1">
      <alignment vertical="center" wrapText="1"/>
      <protection hidden="1"/>
    </xf>
    <xf numFmtId="4" fontId="48" fillId="22" borderId="5" xfId="0" applyNumberFormat="1" applyFont="1" applyFill="1" applyBorder="1" applyAlignment="1" applyProtection="1">
      <alignment vertical="center" wrapText="1"/>
      <protection hidden="1"/>
    </xf>
    <xf numFmtId="4" fontId="48" fillId="19" borderId="5" xfId="0" applyNumberFormat="1" applyFont="1" applyFill="1" applyBorder="1" applyAlignment="1" applyProtection="1">
      <alignment vertical="center" wrapText="1"/>
      <protection hidden="1"/>
    </xf>
    <xf numFmtId="4" fontId="10" fillId="19" borderId="5" xfId="0" applyNumberFormat="1" applyFont="1" applyFill="1" applyBorder="1" applyAlignment="1" applyProtection="1">
      <alignment vertical="center" wrapText="1"/>
      <protection hidden="1"/>
    </xf>
    <xf numFmtId="0" fontId="39" fillId="28" borderId="5" xfId="0" applyFont="1" applyFill="1" applyBorder="1" applyAlignment="1">
      <alignment horizontal="left" vertical="center" wrapText="1"/>
    </xf>
    <xf numFmtId="0" fontId="15" fillId="29" borderId="5" xfId="0" applyFont="1" applyFill="1" applyBorder="1" applyAlignment="1">
      <alignment horizontal="justify" vertical="top" wrapText="1"/>
    </xf>
    <xf numFmtId="4" fontId="15" fillId="28" borderId="5" xfId="0" applyNumberFormat="1" applyFont="1" applyFill="1" applyBorder="1" applyAlignment="1">
      <alignment horizontal="right" vertical="center" wrapText="1"/>
    </xf>
    <xf numFmtId="4" fontId="43" fillId="28" borderId="5" xfId="0" applyNumberFormat="1" applyFont="1" applyFill="1" applyBorder="1" applyAlignment="1" applyProtection="1">
      <alignment vertical="center" wrapText="1"/>
      <protection hidden="1"/>
    </xf>
    <xf numFmtId="4" fontId="4" fillId="28" borderId="5" xfId="0" applyNumberFormat="1" applyFont="1" applyFill="1" applyBorder="1" applyAlignment="1">
      <alignment horizontal="right" vertical="center" wrapText="1"/>
    </xf>
    <xf numFmtId="0" fontId="38" fillId="0" borderId="5" xfId="0" applyFont="1" applyBorder="1" applyAlignment="1">
      <alignment horizontal="left" vertical="center" wrapText="1"/>
    </xf>
    <xf numFmtId="0" fontId="41" fillId="19" borderId="5" xfId="0" applyFont="1" applyFill="1" applyBorder="1" applyAlignment="1">
      <alignment horizontal="left" vertical="top" wrapText="1"/>
    </xf>
    <xf numFmtId="4" fontId="18" fillId="19" borderId="5" xfId="0" applyNumberFormat="1" applyFont="1" applyFill="1" applyBorder="1" applyAlignment="1">
      <alignment horizontal="right" vertical="center" wrapText="1"/>
    </xf>
    <xf numFmtId="0" fontId="40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justify" vertical="center" wrapText="1"/>
    </xf>
    <xf numFmtId="164" fontId="48" fillId="0" borderId="5" xfId="0" applyNumberFormat="1" applyFont="1" applyBorder="1" applyAlignment="1">
      <alignment horizontal="right" vertical="center" wrapText="1"/>
    </xf>
    <xf numFmtId="0" fontId="40" fillId="19" borderId="5" xfId="0" applyFont="1" applyFill="1" applyBorder="1" applyAlignment="1">
      <alignment horizontal="justify" vertical="center" wrapText="1"/>
    </xf>
    <xf numFmtId="0" fontId="18" fillId="19" borderId="5" xfId="0" applyFont="1" applyFill="1" applyBorder="1" applyAlignment="1">
      <alignment horizontal="justify" vertical="center" wrapText="1"/>
    </xf>
    <xf numFmtId="4" fontId="48" fillId="19" borderId="5" xfId="0" applyNumberFormat="1" applyFont="1" applyFill="1" applyBorder="1" applyAlignment="1" applyProtection="1">
      <alignment horizontal="right" vertical="center" wrapText="1"/>
      <protection hidden="1"/>
    </xf>
    <xf numFmtId="0" fontId="38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40" fillId="19" borderId="8" xfId="0" applyFont="1" applyFill="1" applyBorder="1" applyAlignment="1">
      <alignment horizontal="justify" vertical="center" wrapText="1"/>
    </xf>
    <xf numFmtId="0" fontId="18" fillId="21" borderId="8" xfId="0" applyFont="1" applyFill="1" applyBorder="1" applyAlignment="1">
      <alignment horizontal="justify" vertical="center" wrapText="1"/>
    </xf>
    <xf numFmtId="4" fontId="10" fillId="19" borderId="8" xfId="0" applyNumberFormat="1" applyFont="1" applyFill="1" applyBorder="1" applyAlignment="1">
      <alignment horizontal="right" vertical="center" wrapText="1"/>
    </xf>
    <xf numFmtId="4" fontId="48" fillId="19" borderId="8" xfId="0" applyNumberFormat="1" applyFont="1" applyFill="1" applyBorder="1" applyAlignment="1" applyProtection="1">
      <alignment horizontal="right" vertical="center" wrapText="1"/>
      <protection hidden="1"/>
    </xf>
    <xf numFmtId="0" fontId="18" fillId="27" borderId="8" xfId="0" applyFont="1" applyFill="1" applyBorder="1" applyAlignment="1">
      <alignment horizontal="justify" vertical="center" wrapText="1"/>
    </xf>
    <xf numFmtId="0" fontId="18" fillId="19" borderId="8" xfId="0" applyFont="1" applyFill="1" applyBorder="1" applyAlignment="1">
      <alignment horizontal="justify" vertical="center" wrapText="1"/>
    </xf>
    <xf numFmtId="0" fontId="38" fillId="0" borderId="14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164" fontId="39" fillId="0" borderId="15" xfId="0" applyNumberFormat="1" applyFont="1" applyBorder="1" applyAlignment="1">
      <alignment horizontal="right" vertical="center" wrapText="1"/>
    </xf>
    <xf numFmtId="0" fontId="39" fillId="20" borderId="5" xfId="0" applyFont="1" applyFill="1" applyBorder="1" applyAlignment="1">
      <alignment horizontal="justify" vertical="center" wrapText="1"/>
    </xf>
    <xf numFmtId="0" fontId="15" fillId="20" borderId="5" xfId="0" applyFont="1" applyFill="1" applyBorder="1" applyAlignment="1">
      <alignment horizontal="justify" vertical="center" wrapText="1"/>
    </xf>
    <xf numFmtId="4" fontId="43" fillId="20" borderId="5" xfId="0" applyNumberFormat="1" applyFont="1" applyFill="1" applyBorder="1" applyAlignment="1" applyProtection="1">
      <alignment horizontal="right" vertical="center" wrapText="1"/>
      <protection hidden="1"/>
    </xf>
    <xf numFmtId="0" fontId="42" fillId="19" borderId="5" xfId="0" applyFont="1" applyFill="1" applyBorder="1" applyAlignment="1">
      <alignment horizontal="justify" vertical="center" wrapText="1"/>
    </xf>
    <xf numFmtId="0" fontId="10" fillId="19" borderId="5" xfId="0" applyFont="1" applyFill="1" applyBorder="1" applyAlignment="1">
      <alignment horizontal="justify" vertical="center" wrapText="1"/>
    </xf>
    <xf numFmtId="4" fontId="47" fillId="19" borderId="5" xfId="0" applyNumberFormat="1" applyFont="1" applyFill="1" applyBorder="1" applyAlignment="1" applyProtection="1">
      <alignment horizontal="right" vertical="center" wrapText="1"/>
      <protection hidden="1"/>
    </xf>
    <xf numFmtId="0" fontId="38" fillId="20" borderId="5" xfId="0" applyFont="1" applyFill="1" applyBorder="1" applyAlignment="1">
      <alignment horizontal="justify" vertical="center" wrapText="1"/>
    </xf>
    <xf numFmtId="0" fontId="11" fillId="19" borderId="5" xfId="0" applyFont="1" applyFill="1" applyBorder="1" applyAlignment="1">
      <alignment horizontal="justify" vertical="center" wrapText="1"/>
    </xf>
    <xf numFmtId="4" fontId="10" fillId="19" borderId="5" xfId="0" applyNumberFormat="1" applyFont="1" applyFill="1" applyBorder="1" applyAlignment="1" applyProtection="1">
      <alignment horizontal="right" vertical="center" wrapText="1"/>
      <protection hidden="1"/>
    </xf>
    <xf numFmtId="0" fontId="38" fillId="0" borderId="12" xfId="0" applyFont="1" applyBorder="1" applyAlignment="1">
      <alignment horizontal="justify" vertical="center" wrapText="1"/>
    </xf>
    <xf numFmtId="0" fontId="38" fillId="0" borderId="9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40" fillId="20" borderId="5" xfId="0" applyFont="1" applyFill="1" applyBorder="1" applyAlignment="1">
      <alignment horizontal="justify" vertical="center" wrapText="1"/>
    </xf>
    <xf numFmtId="0" fontId="18" fillId="20" borderId="5" xfId="0" applyFont="1" applyFill="1" applyBorder="1" applyAlignment="1">
      <alignment horizontal="justify" vertical="center" wrapText="1"/>
    </xf>
    <xf numFmtId="4" fontId="48" fillId="20" borderId="5" xfId="0" applyNumberFormat="1" applyFont="1" applyFill="1" applyBorder="1" applyAlignment="1" applyProtection="1">
      <alignment horizontal="right" vertical="center" wrapText="1"/>
      <protection hidden="1"/>
    </xf>
    <xf numFmtId="0" fontId="18" fillId="27" borderId="5" xfId="0" applyFont="1" applyFill="1" applyBorder="1" applyAlignment="1">
      <alignment horizontal="justify" vertical="center" wrapText="1"/>
    </xf>
    <xf numFmtId="164" fontId="38" fillId="0" borderId="5" xfId="0" applyNumberFormat="1" applyFont="1" applyBorder="1" applyAlignment="1">
      <alignment horizontal="right" vertical="center" wrapText="1"/>
    </xf>
    <xf numFmtId="0" fontId="42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164" fontId="47" fillId="0" borderId="5" xfId="0" applyNumberFormat="1" applyFont="1" applyBorder="1" applyAlignment="1">
      <alignment horizontal="right" vertical="center" wrapText="1"/>
    </xf>
    <xf numFmtId="4" fontId="48" fillId="19" borderId="5" xfId="0" applyNumberFormat="1" applyFont="1" applyFill="1" applyBorder="1" applyAlignment="1" applyProtection="1">
      <alignment horizontal="right" vertical="center"/>
      <protection hidden="1"/>
    </xf>
    <xf numFmtId="4" fontId="48" fillId="20" borderId="5" xfId="0" applyNumberFormat="1" applyFont="1" applyFill="1" applyBorder="1" applyAlignment="1" applyProtection="1">
      <alignment horizontal="right" vertical="center"/>
      <protection hidden="1"/>
    </xf>
    <xf numFmtId="4" fontId="10" fillId="19" borderId="5" xfId="0" applyNumberFormat="1" applyFont="1" applyFill="1" applyBorder="1" applyAlignment="1" applyProtection="1">
      <alignment horizontal="right" vertical="center"/>
      <protection hidden="1"/>
    </xf>
    <xf numFmtId="0" fontId="49" fillId="0" borderId="5" xfId="0" applyFont="1" applyBorder="1" applyAlignment="1">
      <alignment horizontal="justify" vertical="center" wrapText="1"/>
    </xf>
    <xf numFmtId="0" fontId="50" fillId="0" borderId="5" xfId="0" applyFont="1" applyBorder="1" applyAlignment="1">
      <alignment horizontal="justify" vertical="center" wrapText="1"/>
    </xf>
    <xf numFmtId="0" fontId="49" fillId="19" borderId="5" xfId="0" applyFont="1" applyFill="1" applyBorder="1" applyAlignment="1">
      <alignment horizontal="justify" vertical="center" wrapText="1"/>
    </xf>
    <xf numFmtId="164" fontId="48" fillId="19" borderId="5" xfId="0" applyNumberFormat="1" applyFont="1" applyFill="1" applyBorder="1" applyAlignment="1">
      <alignment horizontal="right" vertical="center" wrapText="1"/>
    </xf>
    <xf numFmtId="4" fontId="18" fillId="19" borderId="5" xfId="0" applyNumberFormat="1" applyFont="1" applyFill="1" applyBorder="1" applyAlignment="1" applyProtection="1">
      <alignment horizontal="right" vertical="center"/>
      <protection hidden="1"/>
    </xf>
    <xf numFmtId="4" fontId="10" fillId="0" borderId="8" xfId="0" applyNumberFormat="1" applyFont="1" applyBorder="1" applyAlignment="1">
      <alignment horizontal="right" vertical="center" wrapText="1"/>
    </xf>
    <xf numFmtId="0" fontId="18" fillId="19" borderId="5" xfId="0" applyFont="1" applyFill="1" applyBorder="1" applyAlignment="1">
      <alignment horizontal="justify" vertical="center"/>
    </xf>
    <xf numFmtId="0" fontId="35" fillId="26" borderId="2" xfId="0" applyFont="1" applyFill="1" applyBorder="1"/>
    <xf numFmtId="0" fontId="12" fillId="26" borderId="3" xfId="0" applyFont="1" applyFill="1" applyBorder="1"/>
    <xf numFmtId="0" fontId="35" fillId="26" borderId="3" xfId="0" applyFont="1" applyFill="1" applyBorder="1" applyAlignment="1">
      <alignment horizontal="center"/>
    </xf>
    <xf numFmtId="0" fontId="35" fillId="26" borderId="4" xfId="0" applyFont="1" applyFill="1" applyBorder="1" applyAlignment="1">
      <alignment horizontal="center"/>
    </xf>
    <xf numFmtId="4" fontId="0" fillId="26" borderId="5" xfId="0" applyNumberFormat="1" applyFill="1" applyBorder="1" applyAlignment="1">
      <alignment horizontal="right" vertical="center" wrapText="1"/>
    </xf>
    <xf numFmtId="0" fontId="37" fillId="0" borderId="8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46" fillId="20" borderId="5" xfId="0" applyFont="1" applyFill="1" applyBorder="1" applyAlignment="1">
      <alignment horizontal="justify" vertical="center" wrapText="1"/>
    </xf>
    <xf numFmtId="0" fontId="10" fillId="20" borderId="5" xfId="0" applyFont="1" applyFill="1" applyBorder="1" applyAlignment="1">
      <alignment horizontal="left" vertical="top" wrapText="1"/>
    </xf>
    <xf numFmtId="164" fontId="47" fillId="20" borderId="5" xfId="0" applyNumberFormat="1" applyFont="1" applyFill="1" applyBorder="1" applyAlignment="1">
      <alignment horizontal="right" vertical="center" wrapText="1"/>
    </xf>
    <xf numFmtId="0" fontId="46" fillId="19" borderId="5" xfId="0" applyFont="1" applyFill="1" applyBorder="1" applyAlignment="1">
      <alignment horizontal="justify" vertical="center" wrapText="1"/>
    </xf>
    <xf numFmtId="0" fontId="10" fillId="19" borderId="5" xfId="0" applyFont="1" applyFill="1" applyBorder="1" applyAlignment="1">
      <alignment horizontal="left" vertical="top" wrapText="1"/>
    </xf>
    <xf numFmtId="164" fontId="47" fillId="19" borderId="5" xfId="0" applyNumberFormat="1" applyFont="1" applyFill="1" applyBorder="1" applyAlignment="1">
      <alignment horizontal="right" vertical="center" wrapText="1"/>
    </xf>
    <xf numFmtId="164" fontId="10" fillId="19" borderId="5" xfId="0" applyNumberFormat="1" applyFont="1" applyFill="1" applyBorder="1" applyAlignment="1">
      <alignment horizontal="right" vertical="center" wrapText="1"/>
    </xf>
    <xf numFmtId="164" fontId="46" fillId="19" borderId="5" xfId="0" applyNumberFormat="1" applyFont="1" applyFill="1" applyBorder="1" applyAlignment="1">
      <alignment horizontal="right" vertical="center" wrapText="1"/>
    </xf>
    <xf numFmtId="0" fontId="43" fillId="20" borderId="5" xfId="0" applyFont="1" applyFill="1" applyBorder="1" applyAlignment="1">
      <alignment horizontal="justify" vertical="center" wrapText="1"/>
    </xf>
    <xf numFmtId="0" fontId="10" fillId="20" borderId="5" xfId="0" applyFont="1" applyFill="1" applyBorder="1" applyAlignment="1">
      <alignment horizontal="justify" vertical="center"/>
    </xf>
    <xf numFmtId="4" fontId="18" fillId="20" borderId="5" xfId="0" applyNumberFormat="1" applyFont="1" applyFill="1" applyBorder="1" applyAlignment="1" applyProtection="1">
      <alignment horizontal="right" vertical="center" wrapText="1"/>
      <protection hidden="1"/>
    </xf>
    <xf numFmtId="0" fontId="43" fillId="19" borderId="1" xfId="0" applyFont="1" applyFill="1" applyBorder="1" applyAlignment="1">
      <alignment horizontal="justify" vertical="center" wrapText="1"/>
    </xf>
    <xf numFmtId="0" fontId="10" fillId="19" borderId="15" xfId="0" applyFont="1" applyFill="1" applyBorder="1" applyAlignment="1">
      <alignment horizontal="justify" vertical="center"/>
    </xf>
    <xf numFmtId="4" fontId="18" fillId="19" borderId="15" xfId="0" applyNumberFormat="1" applyFont="1" applyFill="1" applyBorder="1" applyAlignment="1" applyProtection="1">
      <alignment horizontal="right" vertical="center" wrapText="1"/>
      <protection hidden="1"/>
    </xf>
    <xf numFmtId="0" fontId="39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164" fontId="38" fillId="0" borderId="11" xfId="0" applyNumberFormat="1" applyFont="1" applyBorder="1" applyAlignment="1">
      <alignment horizontal="right" vertical="center" wrapText="1"/>
    </xf>
    <xf numFmtId="0" fontId="39" fillId="0" borderId="9" xfId="0" applyFont="1" applyBorder="1" applyAlignment="1">
      <alignment horizontal="justify" vertical="center" wrapText="1"/>
    </xf>
    <xf numFmtId="164" fontId="46" fillId="0" borderId="9" xfId="0" applyNumberFormat="1" applyFont="1" applyBorder="1" applyAlignment="1">
      <alignment horizontal="right" vertical="center" wrapText="1"/>
    </xf>
    <xf numFmtId="0" fontId="42" fillId="19" borderId="9" xfId="0" applyFont="1" applyFill="1" applyBorder="1" applyAlignment="1">
      <alignment horizontal="justify" vertical="center" wrapText="1"/>
    </xf>
    <xf numFmtId="0" fontId="10" fillId="19" borderId="9" xfId="0" applyFont="1" applyFill="1" applyBorder="1" applyAlignment="1">
      <alignment horizontal="justify" vertical="center" wrapText="1"/>
    </xf>
    <xf numFmtId="164" fontId="47" fillId="19" borderId="9" xfId="0" applyNumberFormat="1" applyFont="1" applyFill="1" applyBorder="1" applyAlignment="1">
      <alignment horizontal="right" vertical="center" wrapText="1"/>
    </xf>
    <xf numFmtId="4" fontId="11" fillId="19" borderId="9" xfId="0" applyNumberFormat="1" applyFont="1" applyFill="1" applyBorder="1" applyAlignment="1">
      <alignment horizontal="right" vertical="center" wrapText="1"/>
    </xf>
    <xf numFmtId="4" fontId="47" fillId="0" borderId="5" xfId="0" applyNumberFormat="1" applyFont="1" applyBorder="1" applyAlignment="1" applyProtection="1">
      <alignment horizontal="right" vertical="center" wrapText="1"/>
      <protection hidden="1"/>
    </xf>
    <xf numFmtId="4" fontId="11" fillId="20" borderId="5" xfId="0" applyNumberFormat="1" applyFont="1" applyFill="1" applyBorder="1" applyAlignment="1">
      <alignment horizontal="right" vertical="center" wrapText="1"/>
    </xf>
    <xf numFmtId="4" fontId="18" fillId="19" borderId="5" xfId="0" applyNumberFormat="1" applyFont="1" applyFill="1" applyBorder="1" applyAlignment="1" applyProtection="1">
      <alignment horizontal="right" vertical="center" wrapText="1"/>
      <protection hidden="1"/>
    </xf>
    <xf numFmtId="4" fontId="18" fillId="22" borderId="5" xfId="0" applyNumberFormat="1" applyFont="1" applyFill="1" applyBorder="1" applyAlignment="1" applyProtection="1">
      <alignment horizontal="right" vertical="center" wrapText="1"/>
      <protection hidden="1"/>
    </xf>
    <xf numFmtId="0" fontId="18" fillId="19" borderId="9" xfId="0" applyFont="1" applyFill="1" applyBorder="1" applyAlignment="1">
      <alignment horizontal="justify" vertical="center" wrapText="1"/>
    </xf>
    <xf numFmtId="4" fontId="18" fillId="19" borderId="9" xfId="0" applyNumberFormat="1" applyFont="1" applyFill="1" applyBorder="1" applyAlignment="1" applyProtection="1">
      <alignment horizontal="right" vertical="center" wrapText="1"/>
      <protection hidden="1"/>
    </xf>
    <xf numFmtId="4" fontId="0" fillId="22" borderId="5" xfId="0" applyNumberFormat="1" applyFill="1" applyBorder="1" applyAlignment="1">
      <alignment horizontal="right" vertical="center" wrapText="1"/>
    </xf>
    <xf numFmtId="0" fontId="10" fillId="27" borderId="5" xfId="0" applyFont="1" applyFill="1" applyBorder="1" applyAlignment="1">
      <alignment horizontal="justify" vertical="center" wrapText="1"/>
    </xf>
    <xf numFmtId="0" fontId="16" fillId="20" borderId="5" xfId="0" applyFont="1" applyFill="1" applyBorder="1" applyAlignment="1">
      <alignment horizontal="justify" vertical="center" wrapText="1"/>
    </xf>
    <xf numFmtId="4" fontId="46" fillId="20" borderId="5" xfId="0" applyNumberFormat="1" applyFont="1" applyFill="1" applyBorder="1" applyAlignment="1" applyProtection="1">
      <alignment horizontal="right" vertical="center" wrapText="1"/>
      <protection hidden="1"/>
    </xf>
    <xf numFmtId="0" fontId="39" fillId="19" borderId="5" xfId="0" applyFont="1" applyFill="1" applyBorder="1" applyAlignment="1">
      <alignment horizontal="justify" vertical="center" wrapText="1"/>
    </xf>
    <xf numFmtId="4" fontId="10" fillId="22" borderId="5" xfId="0" applyNumberFormat="1" applyFont="1" applyFill="1" applyBorder="1" applyAlignment="1" applyProtection="1">
      <alignment horizontal="right" wrapText="1"/>
      <protection hidden="1"/>
    </xf>
    <xf numFmtId="4" fontId="10" fillId="19" borderId="5" xfId="0" applyNumberFormat="1" applyFont="1" applyFill="1" applyBorder="1" applyAlignment="1" applyProtection="1">
      <alignment horizontal="right" wrapText="1"/>
      <protection hidden="1"/>
    </xf>
    <xf numFmtId="0" fontId="10" fillId="21" borderId="5" xfId="0" applyFont="1" applyFill="1" applyBorder="1" applyAlignment="1">
      <alignment horizontal="justify" vertical="center" wrapText="1"/>
    </xf>
    <xf numFmtId="0" fontId="47" fillId="19" borderId="5" xfId="0" applyFont="1" applyFill="1" applyBorder="1" applyAlignment="1">
      <alignment horizontal="justify" vertical="center" wrapText="1"/>
    </xf>
    <xf numFmtId="4" fontId="10" fillId="22" borderId="5" xfId="0" applyNumberFormat="1" applyFont="1" applyFill="1" applyBorder="1" applyAlignment="1" applyProtection="1">
      <alignment horizontal="right" vertical="center" wrapText="1"/>
      <protection hidden="1"/>
    </xf>
    <xf numFmtId="4" fontId="15" fillId="20" borderId="5" xfId="0" applyNumberFormat="1" applyFont="1" applyFill="1" applyBorder="1" applyAlignment="1">
      <alignment horizontal="right" vertical="center" wrapText="1"/>
    </xf>
    <xf numFmtId="0" fontId="15" fillId="21" borderId="5" xfId="0" applyFont="1" applyFill="1" applyBorder="1" applyAlignment="1">
      <alignment horizontal="justify" vertical="center" wrapText="1"/>
    </xf>
    <xf numFmtId="4" fontId="39" fillId="20" borderId="5" xfId="0" applyNumberFormat="1" applyFont="1" applyFill="1" applyBorder="1" applyAlignment="1" applyProtection="1">
      <alignment horizontal="right" vertical="center" wrapText="1"/>
      <protection hidden="1"/>
    </xf>
    <xf numFmtId="4" fontId="42" fillId="19" borderId="5" xfId="0" applyNumberFormat="1" applyFont="1" applyFill="1" applyBorder="1" applyAlignment="1" applyProtection="1">
      <alignment horizontal="right" vertical="center" wrapText="1"/>
      <protection hidden="1"/>
    </xf>
    <xf numFmtId="4" fontId="39" fillId="19" borderId="5" xfId="0" applyNumberFormat="1" applyFont="1" applyFill="1" applyBorder="1" applyAlignment="1" applyProtection="1">
      <alignment horizontal="right" vertical="center" wrapText="1"/>
      <protection hidden="1"/>
    </xf>
    <xf numFmtId="4" fontId="42" fillId="22" borderId="5" xfId="0" applyNumberFormat="1" applyFont="1" applyFill="1" applyBorder="1" applyAlignment="1" applyProtection="1">
      <alignment horizontal="right" vertical="center" wrapText="1"/>
      <protection hidden="1"/>
    </xf>
    <xf numFmtId="0" fontId="39" fillId="20" borderId="12" xfId="0" applyFont="1" applyFill="1" applyBorder="1" applyAlignment="1">
      <alignment horizontal="justify" vertical="center" wrapText="1"/>
    </xf>
    <xf numFmtId="0" fontId="4" fillId="20" borderId="13" xfId="0" applyFont="1" applyFill="1" applyBorder="1" applyAlignment="1">
      <alignment horizontal="justify" vertical="center" wrapText="1"/>
    </xf>
    <xf numFmtId="164" fontId="39" fillId="20" borderId="13" xfId="0" applyNumberFormat="1" applyFont="1" applyFill="1" applyBorder="1" applyAlignment="1">
      <alignment horizontal="right" vertical="center" wrapText="1"/>
    </xf>
    <xf numFmtId="4" fontId="47" fillId="19" borderId="9" xfId="0" applyNumberFormat="1" applyFont="1" applyFill="1" applyBorder="1" applyAlignment="1" applyProtection="1">
      <alignment horizontal="right" vertical="center" wrapText="1"/>
      <protection hidden="1"/>
    </xf>
    <xf numFmtId="0" fontId="46" fillId="0" borderId="5" xfId="0" applyFont="1" applyBorder="1" applyAlignment="1">
      <alignment horizontal="center" vertical="center" wrapText="1"/>
    </xf>
    <xf numFmtId="164" fontId="37" fillId="0" borderId="5" xfId="0" applyNumberFormat="1" applyFont="1" applyBorder="1" applyAlignment="1">
      <alignment horizontal="right" vertical="center"/>
    </xf>
    <xf numFmtId="4" fontId="38" fillId="0" borderId="5" xfId="0" applyNumberFormat="1" applyFont="1" applyBorder="1" applyAlignment="1">
      <alignment horizontal="right" vertical="center" wrapText="1" shrinkToFit="1"/>
    </xf>
    <xf numFmtId="0" fontId="37" fillId="26" borderId="5" xfId="0" applyFont="1" applyFill="1" applyBorder="1" applyAlignment="1">
      <alignment horizontal="left" vertical="top" wrapText="1"/>
    </xf>
    <xf numFmtId="0" fontId="16" fillId="26" borderId="5" xfId="0" applyFont="1" applyFill="1" applyBorder="1" applyAlignment="1">
      <alignment horizontal="justify" vertical="top" wrapText="1"/>
    </xf>
    <xf numFmtId="164" fontId="37" fillId="26" borderId="5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164" fontId="38" fillId="0" borderId="5" xfId="0" applyNumberFormat="1" applyFont="1" applyBorder="1" applyAlignment="1">
      <alignment vertical="center" wrapText="1"/>
    </xf>
    <xf numFmtId="0" fontId="10" fillId="19" borderId="5" xfId="0" applyFont="1" applyFill="1" applyBorder="1" applyAlignment="1">
      <alignment horizontal="justify" vertical="top" wrapText="1"/>
    </xf>
    <xf numFmtId="4" fontId="47" fillId="19" borderId="5" xfId="0" applyNumberFormat="1" applyFont="1" applyFill="1" applyBorder="1" applyAlignment="1" applyProtection="1">
      <alignment vertical="center"/>
      <protection hidden="1"/>
    </xf>
    <xf numFmtId="0" fontId="11" fillId="19" borderId="5" xfId="0" applyFont="1" applyFill="1" applyBorder="1" applyAlignment="1">
      <alignment horizontal="left" vertical="center"/>
    </xf>
    <xf numFmtId="4" fontId="10" fillId="19" borderId="5" xfId="0" applyNumberFormat="1" applyFont="1" applyFill="1" applyBorder="1" applyAlignment="1">
      <alignment vertical="center"/>
    </xf>
    <xf numFmtId="4" fontId="17" fillId="26" borderId="13" xfId="0" applyNumberFormat="1" applyFont="1" applyFill="1" applyBorder="1"/>
    <xf numFmtId="0" fontId="5" fillId="0" borderId="5" xfId="0" applyFont="1" applyBorder="1" applyAlignment="1">
      <alignment horizontal="justify" vertical="center"/>
    </xf>
    <xf numFmtId="4" fontId="5" fillId="2" borderId="9" xfId="0" applyNumberFormat="1" applyFont="1" applyFill="1" applyBorder="1"/>
    <xf numFmtId="4" fontId="51" fillId="2" borderId="9" xfId="0" applyNumberFormat="1" applyFont="1" applyFill="1" applyBorder="1"/>
    <xf numFmtId="4" fontId="51" fillId="4" borderId="9" xfId="0" applyNumberFormat="1" applyFont="1" applyFill="1" applyBorder="1"/>
    <xf numFmtId="4" fontId="51" fillId="2" borderId="9" xfId="0" applyNumberFormat="1" applyFont="1" applyFill="1" applyBorder="1" applyAlignment="1">
      <alignment vertical="center"/>
    </xf>
    <xf numFmtId="4" fontId="52" fillId="4" borderId="9" xfId="0" applyNumberFormat="1" applyFont="1" applyFill="1" applyBorder="1"/>
    <xf numFmtId="4" fontId="52" fillId="4" borderId="9" xfId="0" applyNumberFormat="1" applyFont="1" applyFill="1" applyBorder="1" applyAlignment="1">
      <alignment vertical="center"/>
    </xf>
    <xf numFmtId="4" fontId="51" fillId="5" borderId="9" xfId="0" applyNumberFormat="1" applyFont="1" applyFill="1" applyBorder="1"/>
    <xf numFmtId="4" fontId="52" fillId="2" borderId="9" xfId="0" applyNumberFormat="1" applyFont="1" applyFill="1" applyBorder="1"/>
    <xf numFmtId="164" fontId="5" fillId="3" borderId="17" xfId="0" applyNumberFormat="1" applyFont="1" applyFill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/>
    </xf>
    <xf numFmtId="4" fontId="6" fillId="4" borderId="9" xfId="0" applyNumberFormat="1" applyFont="1" applyFill="1" applyBorder="1" applyAlignment="1">
      <alignment horizontal="right" vertical="center"/>
    </xf>
    <xf numFmtId="164" fontId="53" fillId="0" borderId="9" xfId="0" applyNumberFormat="1" applyFont="1" applyBorder="1" applyAlignment="1">
      <alignment horizontal="right" vertical="center"/>
    </xf>
    <xf numFmtId="4" fontId="54" fillId="3" borderId="11" xfId="0" applyNumberFormat="1" applyFont="1" applyFill="1" applyBorder="1" applyAlignment="1">
      <alignment horizontal="right" vertical="center" wrapText="1"/>
    </xf>
    <xf numFmtId="4" fontId="54" fillId="0" borderId="11" xfId="0" applyNumberFormat="1" applyFont="1" applyBorder="1"/>
    <xf numFmtId="4" fontId="55" fillId="4" borderId="9" xfId="0" applyNumberFormat="1" applyFont="1" applyFill="1" applyBorder="1"/>
    <xf numFmtId="164" fontId="37" fillId="25" borderId="13" xfId="0" applyNumberFormat="1" applyFont="1" applyFill="1" applyBorder="1" applyAlignment="1">
      <alignment horizontal="right" vertical="center"/>
    </xf>
    <xf numFmtId="4" fontId="55" fillId="4" borderId="5" xfId="0" applyNumberFormat="1" applyFont="1" applyFill="1" applyBorder="1"/>
    <xf numFmtId="4" fontId="5" fillId="0" borderId="8" xfId="0" applyNumberFormat="1" applyFont="1" applyBorder="1" applyAlignment="1">
      <alignment horizontal="right" vertical="center" wrapText="1"/>
    </xf>
    <xf numFmtId="4" fontId="51" fillId="0" borderId="11" xfId="0" applyNumberFormat="1" applyFont="1" applyBorder="1" applyAlignment="1">
      <alignment horizontal="right" vertical="center" wrapText="1"/>
    </xf>
    <xf numFmtId="4" fontId="51" fillId="4" borderId="9" xfId="0" applyNumberFormat="1" applyFont="1" applyFill="1" applyBorder="1" applyAlignment="1">
      <alignment horizontal="right" vertical="center" wrapText="1"/>
    </xf>
    <xf numFmtId="4" fontId="51" fillId="6" borderId="9" xfId="0" applyNumberFormat="1" applyFont="1" applyFill="1" applyBorder="1" applyAlignment="1">
      <alignment horizontal="right" vertical="center" wrapText="1"/>
    </xf>
    <xf numFmtId="4" fontId="52" fillId="4" borderId="5" xfId="0" applyNumberFormat="1" applyFont="1" applyFill="1" applyBorder="1" applyAlignment="1">
      <alignment horizontal="right" vertical="center" wrapText="1"/>
    </xf>
    <xf numFmtId="4" fontId="51" fillId="4" borderId="5" xfId="0" applyNumberFormat="1" applyFont="1" applyFill="1" applyBorder="1" applyAlignment="1">
      <alignment horizontal="right" vertical="center" wrapText="1"/>
    </xf>
    <xf numFmtId="4" fontId="52" fillId="6" borderId="5" xfId="0" applyNumberFormat="1" applyFont="1" applyFill="1" applyBorder="1" applyAlignment="1">
      <alignment horizontal="right" vertical="center" wrapText="1"/>
    </xf>
    <xf numFmtId="4" fontId="52" fillId="6" borderId="9" xfId="0" applyNumberFormat="1" applyFont="1" applyFill="1" applyBorder="1" applyAlignment="1">
      <alignment horizontal="right" vertical="center" wrapText="1"/>
    </xf>
    <xf numFmtId="4" fontId="51" fillId="0" borderId="5" xfId="0" applyNumberFormat="1" applyFont="1" applyBorder="1" applyAlignment="1">
      <alignment horizontal="right" vertical="center" wrapText="1"/>
    </xf>
    <xf numFmtId="4" fontId="51" fillId="0" borderId="9" xfId="0" applyNumberFormat="1" applyFont="1" applyBorder="1" applyAlignment="1">
      <alignment horizontal="right" vertical="center" wrapText="1"/>
    </xf>
    <xf numFmtId="4" fontId="52" fillId="0" borderId="5" xfId="0" applyNumberFormat="1" applyFont="1" applyBorder="1" applyAlignment="1">
      <alignment horizontal="right" vertical="center" wrapText="1"/>
    </xf>
    <xf numFmtId="4" fontId="51" fillId="0" borderId="13" xfId="0" applyNumberFormat="1" applyFont="1" applyBorder="1" applyAlignment="1">
      <alignment horizontal="right" vertical="center" wrapText="1"/>
    </xf>
    <xf numFmtId="4" fontId="52" fillId="4" borderId="15" xfId="0" applyNumberFormat="1" applyFont="1" applyFill="1" applyBorder="1" applyAlignment="1">
      <alignment horizontal="right" vertical="center" wrapText="1"/>
    </xf>
    <xf numFmtId="4" fontId="51" fillId="2" borderId="5" xfId="0" applyNumberFormat="1" applyFont="1" applyFill="1" applyBorder="1" applyAlignment="1">
      <alignment horizontal="right" vertical="center" wrapText="1"/>
    </xf>
    <xf numFmtId="4" fontId="52" fillId="2" borderId="5" xfId="0" applyNumberFormat="1" applyFont="1" applyFill="1" applyBorder="1" applyAlignment="1">
      <alignment horizontal="right" vertical="center" wrapText="1"/>
    </xf>
    <xf numFmtId="4" fontId="52" fillId="5" borderId="5" xfId="0" applyNumberFormat="1" applyFont="1" applyFill="1" applyBorder="1" applyAlignment="1">
      <alignment horizontal="right" vertical="center" wrapText="1"/>
    </xf>
    <xf numFmtId="164" fontId="56" fillId="0" borderId="5" xfId="0" applyNumberFormat="1" applyFont="1" applyBorder="1" applyAlignment="1">
      <alignment horizontal="right" vertical="center" wrapText="1"/>
    </xf>
    <xf numFmtId="4" fontId="51" fillId="0" borderId="8" xfId="0" applyNumberFormat="1" applyFont="1" applyBorder="1" applyAlignment="1">
      <alignment horizontal="right" vertical="center" wrapText="1"/>
    </xf>
    <xf numFmtId="164" fontId="57" fillId="5" borderId="9" xfId="0" applyNumberFormat="1" applyFont="1" applyFill="1" applyBorder="1" applyAlignment="1">
      <alignment horizontal="right" vertical="center" wrapText="1"/>
    </xf>
    <xf numFmtId="164" fontId="57" fillId="5" borderId="15" xfId="0" applyNumberFormat="1" applyFont="1" applyFill="1" applyBorder="1" applyAlignment="1">
      <alignment horizontal="right" vertical="center" wrapText="1"/>
    </xf>
    <xf numFmtId="4" fontId="54" fillId="0" borderId="11" xfId="0" applyNumberFormat="1" applyFont="1" applyBorder="1" applyAlignment="1">
      <alignment horizontal="right" vertical="center" wrapText="1"/>
    </xf>
    <xf numFmtId="4" fontId="58" fillId="0" borderId="9" xfId="0" applyNumberFormat="1" applyFont="1" applyBorder="1" applyAlignment="1">
      <alignment horizontal="right" vertical="center" wrapText="1"/>
    </xf>
    <xf numFmtId="4" fontId="59" fillId="5" borderId="9" xfId="0" applyNumberFormat="1" applyFont="1" applyFill="1" applyBorder="1" applyAlignment="1">
      <alignment horizontal="right" vertical="center" wrapText="1"/>
    </xf>
    <xf numFmtId="4" fontId="59" fillId="0" borderId="5" xfId="0" applyNumberFormat="1" applyFont="1" applyBorder="1" applyAlignment="1">
      <alignment horizontal="right" vertical="center" wrapText="1"/>
    </xf>
    <xf numFmtId="4" fontId="59" fillId="4" borderId="5" xfId="0" applyNumberFormat="1" applyFont="1" applyFill="1" applyBorder="1" applyAlignment="1">
      <alignment horizontal="right" vertical="center" wrapText="1"/>
    </xf>
    <xf numFmtId="4" fontId="55" fillId="2" borderId="5" xfId="0" applyNumberFormat="1" applyFont="1" applyFill="1" applyBorder="1" applyAlignment="1">
      <alignment horizontal="right" vertical="center" wrapText="1"/>
    </xf>
    <xf numFmtId="4" fontId="60" fillId="4" borderId="5" xfId="0" applyNumberFormat="1" applyFont="1" applyFill="1" applyBorder="1" applyAlignment="1">
      <alignment horizontal="right" vertical="center" wrapText="1"/>
    </xf>
    <xf numFmtId="4" fontId="54" fillId="4" borderId="5" xfId="0" applyNumberFormat="1" applyFont="1" applyFill="1" applyBorder="1" applyAlignment="1">
      <alignment horizontal="right" vertical="center" wrapText="1"/>
    </xf>
    <xf numFmtId="4" fontId="61" fillId="4" borderId="5" xfId="0" applyNumberFormat="1" applyFont="1" applyFill="1" applyBorder="1" applyAlignment="1" applyProtection="1">
      <alignment horizontal="right" vertical="center" wrapText="1"/>
      <protection hidden="1"/>
    </xf>
    <xf numFmtId="4" fontId="62" fillId="4" borderId="5" xfId="0" applyNumberFormat="1" applyFont="1" applyFill="1" applyBorder="1" applyAlignment="1" applyProtection="1">
      <alignment horizontal="right" vertical="center" wrapText="1"/>
      <protection hidden="1"/>
    </xf>
    <xf numFmtId="4" fontId="54" fillId="0" borderId="13" xfId="0" applyNumberFormat="1" applyFont="1" applyBorder="1" applyAlignment="1">
      <alignment horizontal="right" vertical="center" wrapText="1"/>
    </xf>
    <xf numFmtId="4" fontId="5" fillId="7" borderId="5" xfId="0" applyNumberFormat="1" applyFont="1" applyFill="1" applyBorder="1" applyAlignment="1">
      <alignment horizontal="right" vertical="center" wrapText="1"/>
    </xf>
    <xf numFmtId="4" fontId="51" fillId="0" borderId="5" xfId="0" applyNumberFormat="1" applyFont="1" applyBorder="1" applyAlignment="1">
      <alignment vertical="center" wrapText="1"/>
    </xf>
    <xf numFmtId="4" fontId="51" fillId="4" borderId="5" xfId="0" applyNumberFormat="1" applyFont="1" applyFill="1" applyBorder="1" applyAlignment="1">
      <alignment vertical="center"/>
    </xf>
    <xf numFmtId="4" fontId="63" fillId="19" borderId="5" xfId="0" applyNumberFormat="1" applyFont="1" applyFill="1" applyBorder="1"/>
    <xf numFmtId="4" fontId="64" fillId="19" borderId="5" xfId="0" applyNumberFormat="1" applyFont="1" applyFill="1" applyBorder="1"/>
    <xf numFmtId="4" fontId="63" fillId="19" borderId="5" xfId="0" applyNumberFormat="1" applyFont="1" applyFill="1" applyBorder="1" applyAlignment="1">
      <alignment vertical="center"/>
    </xf>
    <xf numFmtId="4" fontId="65" fillId="19" borderId="5" xfId="0" applyNumberFormat="1" applyFont="1" applyFill="1" applyBorder="1"/>
    <xf numFmtId="4" fontId="65" fillId="19" borderId="5" xfId="0" applyNumberFormat="1" applyFont="1" applyFill="1" applyBorder="1" applyAlignment="1">
      <alignment horizontal="right" vertical="center" wrapText="1"/>
    </xf>
    <xf numFmtId="4" fontId="64" fillId="19" borderId="5" xfId="0" applyNumberFormat="1" applyFont="1" applyFill="1" applyBorder="1" applyAlignment="1">
      <alignment horizontal="right" vertical="center" wrapText="1"/>
    </xf>
    <xf numFmtId="164" fontId="63" fillId="19" borderId="5" xfId="0" applyNumberFormat="1" applyFont="1" applyFill="1" applyBorder="1" applyAlignment="1">
      <alignment horizontal="right" vertical="center"/>
    </xf>
    <xf numFmtId="4" fontId="26" fillId="20" borderId="5" xfId="0" applyNumberFormat="1" applyFont="1" applyFill="1" applyBorder="1" applyAlignment="1">
      <alignment horizontal="right" vertical="center"/>
    </xf>
    <xf numFmtId="4" fontId="65" fillId="19" borderId="5" xfId="0" applyNumberFormat="1" applyFont="1" applyFill="1" applyBorder="1" applyAlignment="1">
      <alignment horizontal="right" vertical="center"/>
    </xf>
    <xf numFmtId="4" fontId="66" fillId="19" borderId="5" xfId="0" applyNumberFormat="1" applyFont="1" applyFill="1" applyBorder="1" applyAlignment="1">
      <alignment horizontal="right" vertical="center" wrapText="1"/>
    </xf>
    <xf numFmtId="4" fontId="67" fillId="19" borderId="5" xfId="0" applyNumberFormat="1" applyFont="1" applyFill="1" applyBorder="1" applyAlignment="1">
      <alignment horizontal="right" vertical="center" wrapText="1"/>
    </xf>
    <xf numFmtId="4" fontId="64" fillId="2" borderId="2" xfId="1" applyNumberFormat="1" applyFont="1" applyFill="1" applyBorder="1"/>
    <xf numFmtId="0" fontId="14" fillId="31" borderId="5" xfId="1" applyFont="1" applyFill="1" applyBorder="1" applyAlignment="1">
      <alignment horizontal="center" vertical="center" wrapText="1"/>
    </xf>
    <xf numFmtId="4" fontId="4" fillId="31" borderId="5" xfId="1" applyNumberFormat="1" applyFont="1" applyFill="1" applyBorder="1"/>
    <xf numFmtId="4" fontId="11" fillId="31" borderId="2" xfId="1" applyNumberFormat="1" applyFill="1" applyBorder="1"/>
    <xf numFmtId="4" fontId="4" fillId="31" borderId="2" xfId="1" applyNumberFormat="1" applyFont="1" applyFill="1" applyBorder="1"/>
    <xf numFmtId="4" fontId="68" fillId="31" borderId="2" xfId="1" applyNumberFormat="1" applyFont="1" applyFill="1" applyBorder="1"/>
    <xf numFmtId="0" fontId="69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4" fontId="11" fillId="31" borderId="5" xfId="1" applyNumberFormat="1" applyFill="1" applyBorder="1"/>
    <xf numFmtId="4" fontId="28" fillId="31" borderId="2" xfId="1" applyNumberFormat="1" applyFont="1" applyFill="1" applyBorder="1"/>
    <xf numFmtId="4" fontId="64" fillId="31" borderId="5" xfId="1" applyNumberFormat="1" applyFont="1" applyFill="1" applyBorder="1"/>
    <xf numFmtId="0" fontId="0" fillId="2" borderId="0" xfId="0" applyFill="1"/>
    <xf numFmtId="4" fontId="71" fillId="28" borderId="5" xfId="0" applyNumberFormat="1" applyFont="1" applyFill="1" applyBorder="1" applyAlignment="1">
      <alignment horizontal="right" vertical="center" wrapText="1"/>
    </xf>
    <xf numFmtId="0" fontId="15" fillId="0" borderId="4" xfId="1" applyFont="1" applyBorder="1"/>
    <xf numFmtId="0" fontId="15" fillId="0" borderId="4" xfId="1" applyFont="1" applyBorder="1" applyAlignment="1">
      <alignment wrapText="1"/>
    </xf>
    <xf numFmtId="1" fontId="4" fillId="0" borderId="8" xfId="1" applyNumberFormat="1" applyFont="1" applyBorder="1"/>
    <xf numFmtId="1" fontId="4" fillId="0" borderId="1" xfId="1" applyNumberFormat="1" applyFont="1" applyBorder="1"/>
    <xf numFmtId="1" fontId="4" fillId="0" borderId="24" xfId="1" applyNumberFormat="1" applyFont="1" applyBorder="1"/>
    <xf numFmtId="1" fontId="4" fillId="0" borderId="23" xfId="1" applyNumberFormat="1" applyFont="1" applyBorder="1"/>
    <xf numFmtId="4" fontId="0" fillId="0" borderId="0" xfId="0" applyNumberFormat="1"/>
    <xf numFmtId="4" fontId="4" fillId="30" borderId="5" xfId="1" applyNumberFormat="1" applyFont="1" applyFill="1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3" fillId="26" borderId="12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wrapText="1"/>
    </xf>
    <xf numFmtId="0" fontId="34" fillId="16" borderId="5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center"/>
    </xf>
    <xf numFmtId="0" fontId="35" fillId="18" borderId="2" xfId="0" applyFont="1" applyFill="1" applyBorder="1" applyAlignment="1">
      <alignment horizontal="center"/>
    </xf>
    <xf numFmtId="0" fontId="35" fillId="18" borderId="19" xfId="0" applyFont="1" applyFill="1" applyBorder="1" applyAlignment="1">
      <alignment horizontal="center" vertical="top" wrapText="1"/>
    </xf>
    <xf numFmtId="0" fontId="35" fillId="26" borderId="22" xfId="0" applyFont="1" applyFill="1" applyBorder="1" applyAlignment="1">
      <alignment horizontal="center"/>
    </xf>
    <xf numFmtId="1" fontId="24" fillId="10" borderId="3" xfId="1" applyNumberFormat="1" applyFont="1" applyFill="1" applyBorder="1" applyAlignment="1">
      <alignment horizontal="center" wrapText="1"/>
    </xf>
    <xf numFmtId="1" fontId="24" fillId="10" borderId="4" xfId="1" applyNumberFormat="1" applyFont="1" applyFill="1" applyBorder="1" applyAlignment="1">
      <alignment horizontal="center" wrapText="1"/>
    </xf>
    <xf numFmtId="1" fontId="4" fillId="4" borderId="3" xfId="1" applyNumberFormat="1" applyFont="1" applyFill="1" applyBorder="1" applyAlignment="1">
      <alignment horizontal="center" wrapText="1"/>
    </xf>
    <xf numFmtId="1" fontId="4" fillId="4" borderId="4" xfId="1" applyNumberFormat="1" applyFont="1" applyFill="1" applyBorder="1" applyAlignment="1">
      <alignment horizontal="center" wrapText="1"/>
    </xf>
    <xf numFmtId="1" fontId="4" fillId="12" borderId="3" xfId="1" applyNumberFormat="1" applyFont="1" applyFill="1" applyBorder="1" applyAlignment="1">
      <alignment horizontal="center" wrapText="1"/>
    </xf>
    <xf numFmtId="1" fontId="4" fillId="12" borderId="4" xfId="1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2" fillId="0" borderId="5" xfId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" fontId="4" fillId="12" borderId="2" xfId="1" applyNumberFormat="1" applyFont="1" applyFill="1" applyBorder="1" applyAlignment="1">
      <alignment horizontal="center" wrapText="1"/>
    </xf>
    <xf numFmtId="1" fontId="24" fillId="11" borderId="3" xfId="1" applyNumberFormat="1" applyFont="1" applyFill="1" applyBorder="1" applyAlignment="1">
      <alignment horizontal="center" wrapText="1"/>
    </xf>
    <xf numFmtId="1" fontId="24" fillId="11" borderId="4" xfId="1" applyNumberFormat="1" applyFont="1" applyFill="1" applyBorder="1" applyAlignment="1">
      <alignment horizontal="center" wrapText="1"/>
    </xf>
    <xf numFmtId="0" fontId="24" fillId="10" borderId="23" xfId="1" applyFont="1" applyFill="1" applyBorder="1" applyAlignment="1">
      <alignment horizontal="center" wrapText="1"/>
    </xf>
    <xf numFmtId="0" fontId="24" fillId="10" borderId="4" xfId="1" applyFont="1" applyFill="1" applyBorder="1" applyAlignment="1">
      <alignment horizontal="center" wrapText="1"/>
    </xf>
    <xf numFmtId="0" fontId="24" fillId="11" borderId="3" xfId="1" applyFont="1" applyFill="1" applyBorder="1" applyAlignment="1">
      <alignment horizontal="center" wrapText="1"/>
    </xf>
    <xf numFmtId="0" fontId="24" fillId="11" borderId="4" xfId="1" applyFont="1" applyFill="1" applyBorder="1" applyAlignment="1">
      <alignment horizontal="center" wrapText="1"/>
    </xf>
    <xf numFmtId="1" fontId="4" fillId="4" borderId="3" xfId="1" applyNumberFormat="1" applyFont="1" applyFill="1" applyBorder="1" applyAlignment="1">
      <alignment horizontal="center" vertical="top" wrapText="1"/>
    </xf>
    <xf numFmtId="1" fontId="4" fillId="4" borderId="4" xfId="1" applyNumberFormat="1" applyFont="1" applyFill="1" applyBorder="1" applyAlignment="1">
      <alignment horizontal="center" vertical="top" wrapText="1"/>
    </xf>
    <xf numFmtId="1" fontId="4" fillId="12" borderId="3" xfId="1" applyNumberFormat="1" applyFont="1" applyFill="1" applyBorder="1" applyAlignment="1">
      <alignment horizontal="left" vertical="top" wrapText="1"/>
    </xf>
    <xf numFmtId="1" fontId="4" fillId="12" borderId="4" xfId="1" applyNumberFormat="1" applyFont="1" applyFill="1" applyBorder="1" applyAlignment="1">
      <alignment horizontal="left" vertical="top" wrapText="1"/>
    </xf>
    <xf numFmtId="1" fontId="15" fillId="12" borderId="3" xfId="1" applyNumberFormat="1" applyFont="1" applyFill="1" applyBorder="1" applyAlignment="1">
      <alignment horizontal="center" wrapText="1"/>
    </xf>
    <xf numFmtId="1" fontId="15" fillId="12" borderId="4" xfId="1" applyNumberFormat="1" applyFont="1" applyFill="1" applyBorder="1" applyAlignment="1">
      <alignment horizontal="center" wrapText="1"/>
    </xf>
    <xf numFmtId="1" fontId="15" fillId="4" borderId="3" xfId="1" applyNumberFormat="1" applyFont="1" applyFill="1" applyBorder="1" applyAlignment="1">
      <alignment horizontal="center" wrapText="1"/>
    </xf>
    <xf numFmtId="1" fontId="15" fillId="4" borderId="4" xfId="1" applyNumberFormat="1" applyFont="1" applyFill="1" applyBorder="1" applyAlignment="1">
      <alignment horizontal="center" wrapText="1"/>
    </xf>
    <xf numFmtId="1" fontId="29" fillId="11" borderId="3" xfId="1" applyNumberFormat="1" applyFont="1" applyFill="1" applyBorder="1" applyAlignment="1">
      <alignment horizontal="center" vertical="top" wrapText="1"/>
    </xf>
    <xf numFmtId="1" fontId="29" fillId="11" borderId="4" xfId="1" applyNumberFormat="1" applyFont="1" applyFill="1" applyBorder="1" applyAlignment="1">
      <alignment horizontal="center" vertical="top" wrapText="1"/>
    </xf>
    <xf numFmtId="1" fontId="11" fillId="14" borderId="2" xfId="1" applyNumberFormat="1" applyFill="1" applyBorder="1" applyAlignment="1">
      <alignment horizontal="left" wrapText="1"/>
    </xf>
    <xf numFmtId="1" fontId="11" fillId="14" borderId="4" xfId="1" applyNumberFormat="1" applyFill="1" applyBorder="1" applyAlignment="1">
      <alignment horizontal="left" wrapText="1"/>
    </xf>
    <xf numFmtId="1" fontId="24" fillId="11" borderId="3" xfId="1" applyNumberFormat="1" applyFont="1" applyFill="1" applyBorder="1" applyAlignment="1">
      <alignment horizontal="center" vertical="top" wrapText="1"/>
    </xf>
    <xf numFmtId="1" fontId="24" fillId="11" borderId="4" xfId="1" applyNumberFormat="1" applyFont="1" applyFill="1" applyBorder="1" applyAlignment="1">
      <alignment horizontal="center" vertical="top" wrapText="1"/>
    </xf>
    <xf numFmtId="1" fontId="29" fillId="11" borderId="3" xfId="1" applyNumberFormat="1" applyFont="1" applyFill="1" applyBorder="1" applyAlignment="1">
      <alignment horizontal="center" wrapText="1"/>
    </xf>
    <xf numFmtId="1" fontId="29" fillId="11" borderId="4" xfId="1" applyNumberFormat="1" applyFont="1" applyFill="1" applyBorder="1" applyAlignment="1">
      <alignment horizontal="center" wrapText="1"/>
    </xf>
    <xf numFmtId="1" fontId="15" fillId="12" borderId="2" xfId="1" applyNumberFormat="1" applyFont="1" applyFill="1" applyBorder="1" applyAlignment="1">
      <alignment horizontal="center" wrapText="1"/>
    </xf>
    <xf numFmtId="1" fontId="29" fillId="10" borderId="3" xfId="1" applyNumberFormat="1" applyFont="1" applyFill="1" applyBorder="1" applyAlignment="1">
      <alignment horizontal="center" wrapText="1"/>
    </xf>
    <xf numFmtId="1" fontId="29" fillId="10" borderId="4" xfId="1" applyNumberFormat="1" applyFont="1" applyFill="1" applyBorder="1" applyAlignment="1">
      <alignment horizontal="center" wrapText="1"/>
    </xf>
    <xf numFmtId="1" fontId="15" fillId="12" borderId="3" xfId="1" applyNumberFormat="1" applyFont="1" applyFill="1" applyBorder="1" applyAlignment="1">
      <alignment horizontal="center"/>
    </xf>
    <xf numFmtId="1" fontId="15" fillId="12" borderId="4" xfId="1" applyNumberFormat="1" applyFont="1" applyFill="1" applyBorder="1" applyAlignment="1">
      <alignment horizontal="center"/>
    </xf>
    <xf numFmtId="4" fontId="24" fillId="11" borderId="3" xfId="1" applyNumberFormat="1" applyFont="1" applyFill="1" applyBorder="1" applyAlignment="1">
      <alignment horizontal="center" wrapText="1"/>
    </xf>
    <xf numFmtId="4" fontId="24" fillId="11" borderId="4" xfId="1" applyNumberFormat="1" applyFont="1" applyFill="1" applyBorder="1" applyAlignment="1">
      <alignment horizontal="center" wrapText="1"/>
    </xf>
    <xf numFmtId="4" fontId="4" fillId="4" borderId="3" xfId="1" applyNumberFormat="1" applyFont="1" applyFill="1" applyBorder="1" applyAlignment="1">
      <alignment horizontal="center" wrapText="1"/>
    </xf>
    <xf numFmtId="4" fontId="4" fillId="4" borderId="4" xfId="1" applyNumberFormat="1" applyFont="1" applyFill="1" applyBorder="1" applyAlignment="1">
      <alignment horizontal="center" wrapText="1"/>
    </xf>
    <xf numFmtId="4" fontId="24" fillId="9" borderId="3" xfId="1" applyNumberFormat="1" applyFont="1" applyFill="1" applyBorder="1"/>
    <xf numFmtId="4" fontId="24" fillId="9" borderId="4" xfId="1" applyNumberFormat="1" applyFont="1" applyFill="1" applyBorder="1"/>
    <xf numFmtId="1" fontId="15" fillId="4" borderId="3" xfId="1" applyNumberFormat="1" applyFont="1" applyFill="1" applyBorder="1" applyAlignment="1">
      <alignment horizontal="center" vertical="top" wrapText="1"/>
    </xf>
    <xf numFmtId="1" fontId="15" fillId="4" borderId="4" xfId="1" applyNumberFormat="1" applyFont="1" applyFill="1" applyBorder="1" applyAlignment="1">
      <alignment horizontal="center" vertical="top" wrapText="1"/>
    </xf>
    <xf numFmtId="4" fontId="24" fillId="9" borderId="2" xfId="1" applyNumberFormat="1" applyFont="1" applyFill="1" applyBorder="1" applyAlignment="1">
      <alignment horizontal="center" vertical="center" wrapText="1"/>
    </xf>
    <xf numFmtId="4" fontId="24" fillId="9" borderId="4" xfId="1" applyNumberFormat="1" applyFont="1" applyFill="1" applyBorder="1" applyAlignment="1">
      <alignment horizontal="center" vertical="center" wrapText="1"/>
    </xf>
    <xf numFmtId="4" fontId="24" fillId="10" borderId="3" xfId="1" applyNumberFormat="1" applyFont="1" applyFill="1" applyBorder="1" applyAlignment="1">
      <alignment horizontal="center" vertical="center" wrapText="1"/>
    </xf>
    <xf numFmtId="4" fontId="24" fillId="10" borderId="4" xfId="1" applyNumberFormat="1" applyFont="1" applyFill="1" applyBorder="1" applyAlignment="1">
      <alignment horizontal="center" vertical="center" wrapText="1"/>
    </xf>
    <xf numFmtId="4" fontId="4" fillId="12" borderId="3" xfId="1" applyNumberFormat="1" applyFont="1" applyFill="1" applyBorder="1" applyAlignment="1">
      <alignment horizontal="center"/>
    </xf>
    <xf numFmtId="4" fontId="4" fillId="12" borderId="4" xfId="1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4" fillId="11" borderId="3" xfId="1" applyFont="1" applyFill="1" applyBorder="1" applyAlignment="1">
      <alignment vertical="top" wrapText="1"/>
    </xf>
    <xf numFmtId="0" fontId="24" fillId="11" borderId="4" xfId="1" applyFont="1" applyFill="1" applyBorder="1" applyAlignment="1">
      <alignment vertical="top" wrapText="1"/>
    </xf>
    <xf numFmtId="0" fontId="4" fillId="4" borderId="3" xfId="1" applyFont="1" applyFill="1" applyBorder="1" applyAlignment="1">
      <alignment wrapText="1"/>
    </xf>
    <xf numFmtId="0" fontId="4" fillId="4" borderId="4" xfId="1" applyFont="1" applyFill="1" applyBorder="1" applyAlignment="1">
      <alignment wrapText="1"/>
    </xf>
    <xf numFmtId="1" fontId="4" fillId="4" borderId="3" xfId="1" applyNumberFormat="1" applyFont="1" applyFill="1" applyBorder="1" applyAlignment="1">
      <alignment horizontal="center"/>
    </xf>
    <xf numFmtId="1" fontId="4" fillId="4" borderId="4" xfId="1" applyNumberFormat="1" applyFont="1" applyFill="1" applyBorder="1" applyAlignment="1">
      <alignment horizontal="center"/>
    </xf>
    <xf numFmtId="4" fontId="24" fillId="10" borderId="3" xfId="1" applyNumberFormat="1" applyFont="1" applyFill="1" applyBorder="1" applyAlignment="1">
      <alignment horizontal="center" vertical="center"/>
    </xf>
    <xf numFmtId="4" fontId="24" fillId="10" borderId="4" xfId="1" applyNumberFormat="1" applyFont="1" applyFill="1" applyBorder="1" applyAlignment="1">
      <alignment horizontal="center" vertical="center"/>
    </xf>
    <xf numFmtId="0" fontId="4" fillId="12" borderId="3" xfId="1" applyFont="1" applyFill="1" applyBorder="1" applyAlignment="1">
      <alignment horizontal="center" wrapText="1"/>
    </xf>
    <xf numFmtId="0" fontId="4" fillId="12" borderId="4" xfId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4" fontId="24" fillId="9" borderId="2" xfId="1" applyNumberFormat="1" applyFont="1" applyFill="1" applyBorder="1" applyAlignment="1">
      <alignment horizontal="center" wrapText="1"/>
    </xf>
    <xf numFmtId="4" fontId="24" fillId="9" borderId="4" xfId="1" applyNumberFormat="1" applyFont="1" applyFill="1" applyBorder="1" applyAlignment="1">
      <alignment horizontal="center" wrapText="1"/>
    </xf>
    <xf numFmtId="4" fontId="4" fillId="12" borderId="2" xfId="1" applyNumberFormat="1" applyFont="1" applyFill="1" applyBorder="1" applyAlignment="1">
      <alignment horizontal="center" wrapText="1"/>
    </xf>
    <xf numFmtId="4" fontId="4" fillId="12" borderId="4" xfId="1" applyNumberFormat="1" applyFont="1" applyFill="1" applyBorder="1" applyAlignment="1">
      <alignment horizontal="center" wrapText="1"/>
    </xf>
    <xf numFmtId="1" fontId="4" fillId="12" borderId="3" xfId="1" applyNumberFormat="1" applyFont="1" applyFill="1" applyBorder="1" applyAlignment="1">
      <alignment horizontal="center"/>
    </xf>
    <xf numFmtId="1" fontId="4" fillId="12" borderId="4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center" vertical="center" wrapText="1"/>
    </xf>
    <xf numFmtId="2" fontId="0" fillId="0" borderId="0" xfId="0" applyNumberFormat="1"/>
  </cellXfs>
  <cellStyles count="3">
    <cellStyle name="Normalno" xfId="0" builtinId="0"/>
    <cellStyle name="Obično 2" xfId="1" xr:uid="{73EFE467-BF76-46FE-9E4F-1197F6C60860}"/>
    <cellStyle name="Obično 3" xfId="2" xr:uid="{56EE2599-66FC-409C-BF7C-670544213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GB\Desktop\PRORA&#268;UNI\PRORA&#268;UN%202022-2024\REBALANSI\PRVI%20REBALANS%2029.03.2022\PRVI%20REBALANS%202022%20OP&#262;I%20DIO%20.xls" TargetMode="External"/><Relationship Id="rId1" Type="http://schemas.openxmlformats.org/officeDocument/2006/relationships/externalLinkPath" Target="/Users/OGB/Desktop/PRORA&#268;UNI/PRORA&#268;UN%202022-2024/REBALANSI/PRVI%20REBALANS%2029.03.2022/PRVI%20REBALANS%202022%20OP&#262;I%20DIO%2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GB\Desktop\PRORA&#268;UNI\PRORA&#268;UN%202022-2024\REBALANSI\PRVI%20REBALANS%2029.03.2022\POSEBNI%20DIO%202022.xlsx" TargetMode="External"/><Relationship Id="rId1" Type="http://schemas.openxmlformats.org/officeDocument/2006/relationships/externalLinkPath" Target="/Users/OGB/Desktop/PRORA&#268;UNI/PRORA&#268;UN%202022-2024/REBALANSI/PRVI%20REBALANS%2029.03.2022/POSEBNI%20D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SLOVNA OD"/>
      <sheetName val="OPĆI DIO"/>
      <sheetName val="OPĆI DIO-na III razinu"/>
    </sheetNames>
    <sheetDataSet>
      <sheetData sheetId="0"/>
      <sheetData sheetId="1">
        <row r="9">
          <cell r="E9">
            <v>7945892</v>
          </cell>
        </row>
        <row r="63">
          <cell r="F63">
            <v>0</v>
          </cell>
        </row>
        <row r="70">
          <cell r="F70">
            <v>0</v>
          </cell>
        </row>
        <row r="245">
          <cell r="F24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 OV"/>
      <sheetName val="III RAZINA"/>
    </sheetNames>
    <sheetDataSet>
      <sheetData sheetId="0"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7">
          <cell r="F27">
            <v>0</v>
          </cell>
          <cell r="H27">
            <v>0</v>
          </cell>
          <cell r="J27">
            <v>0</v>
          </cell>
          <cell r="K27">
            <v>0</v>
          </cell>
        </row>
        <row r="39">
          <cell r="F39">
            <v>0</v>
          </cell>
          <cell r="H39">
            <v>0</v>
          </cell>
          <cell r="J39">
            <v>0</v>
          </cell>
          <cell r="K39">
            <v>0</v>
          </cell>
        </row>
        <row r="60">
          <cell r="J60">
            <v>0</v>
          </cell>
          <cell r="K60">
            <v>0</v>
          </cell>
        </row>
        <row r="72">
          <cell r="F72">
            <v>0</v>
          </cell>
          <cell r="H72">
            <v>0</v>
          </cell>
          <cell r="J72">
            <v>0</v>
          </cell>
          <cell r="K72">
            <v>0</v>
          </cell>
        </row>
        <row r="78">
          <cell r="F78">
            <v>0</v>
          </cell>
          <cell r="H78">
            <v>0</v>
          </cell>
          <cell r="J78">
            <v>0</v>
          </cell>
          <cell r="K78">
            <v>0</v>
          </cell>
        </row>
        <row r="84">
          <cell r="G84">
            <v>0</v>
          </cell>
          <cell r="H84">
            <v>0</v>
          </cell>
          <cell r="J84">
            <v>0</v>
          </cell>
          <cell r="K84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</row>
        <row r="98">
          <cell r="G98">
            <v>0</v>
          </cell>
          <cell r="H98">
            <v>0</v>
          </cell>
          <cell r="J98">
            <v>0</v>
          </cell>
          <cell r="K98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7">
          <cell r="F107">
            <v>0</v>
          </cell>
          <cell r="H107">
            <v>0</v>
          </cell>
          <cell r="J107">
            <v>0</v>
          </cell>
          <cell r="K107">
            <v>0</v>
          </cell>
        </row>
        <row r="117">
          <cell r="G117">
            <v>0</v>
          </cell>
          <cell r="H117">
            <v>0</v>
          </cell>
          <cell r="J117">
            <v>0</v>
          </cell>
          <cell r="K117">
            <v>0</v>
          </cell>
        </row>
        <row r="119">
          <cell r="G119">
            <v>0</v>
          </cell>
          <cell r="H119">
            <v>0</v>
          </cell>
          <cell r="J119">
            <v>0</v>
          </cell>
          <cell r="K119">
            <v>0</v>
          </cell>
        </row>
        <row r="124">
          <cell r="G124">
            <v>0</v>
          </cell>
          <cell r="H124">
            <v>0</v>
          </cell>
          <cell r="J124">
            <v>0</v>
          </cell>
          <cell r="K124">
            <v>0</v>
          </cell>
        </row>
        <row r="126">
          <cell r="G126">
            <v>0</v>
          </cell>
          <cell r="H126">
            <v>0</v>
          </cell>
          <cell r="J126">
            <v>0</v>
          </cell>
          <cell r="K126">
            <v>0</v>
          </cell>
        </row>
        <row r="130">
          <cell r="G130">
            <v>0</v>
          </cell>
          <cell r="H130">
            <v>0</v>
          </cell>
          <cell r="J130">
            <v>0</v>
          </cell>
          <cell r="K130">
            <v>0</v>
          </cell>
        </row>
        <row r="136">
          <cell r="G136">
            <v>0</v>
          </cell>
          <cell r="H136">
            <v>0</v>
          </cell>
          <cell r="J136">
            <v>0</v>
          </cell>
          <cell r="K136">
            <v>0</v>
          </cell>
        </row>
        <row r="141">
          <cell r="G141">
            <v>0</v>
          </cell>
          <cell r="H141">
            <v>0</v>
          </cell>
          <cell r="J141">
            <v>0</v>
          </cell>
          <cell r="K141">
            <v>0</v>
          </cell>
        </row>
        <row r="144">
          <cell r="G144">
            <v>0</v>
          </cell>
          <cell r="H144">
            <v>0</v>
          </cell>
          <cell r="J144">
            <v>0</v>
          </cell>
          <cell r="K144">
            <v>0</v>
          </cell>
        </row>
        <row r="148">
          <cell r="G148">
            <v>0</v>
          </cell>
          <cell r="H148">
            <v>0</v>
          </cell>
          <cell r="J148">
            <v>0</v>
          </cell>
          <cell r="K148">
            <v>0</v>
          </cell>
        </row>
        <row r="151">
          <cell r="G151">
            <v>0</v>
          </cell>
          <cell r="H151">
            <v>0</v>
          </cell>
          <cell r="J151">
            <v>0</v>
          </cell>
          <cell r="K151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J154">
            <v>0</v>
          </cell>
          <cell r="K154">
            <v>0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</row>
        <row r="166">
          <cell r="G166">
            <v>0</v>
          </cell>
          <cell r="H166">
            <v>0</v>
          </cell>
          <cell r="J166">
            <v>0</v>
          </cell>
          <cell r="K166">
            <v>0</v>
          </cell>
        </row>
        <row r="172">
          <cell r="G172">
            <v>0</v>
          </cell>
          <cell r="H172">
            <v>0</v>
          </cell>
          <cell r="J172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J184">
            <v>0</v>
          </cell>
        </row>
        <row r="190">
          <cell r="G190">
            <v>0</v>
          </cell>
          <cell r="H190">
            <v>0</v>
          </cell>
          <cell r="J190">
            <v>0</v>
          </cell>
        </row>
        <row r="192">
          <cell r="G192"/>
          <cell r="H192"/>
          <cell r="J192"/>
        </row>
        <row r="194">
          <cell r="G194">
            <v>0</v>
          </cell>
          <cell r="H194">
            <v>0</v>
          </cell>
          <cell r="J194">
            <v>0</v>
          </cell>
          <cell r="K194">
            <v>0</v>
          </cell>
        </row>
        <row r="200">
          <cell r="G200">
            <v>0</v>
          </cell>
          <cell r="H200">
            <v>0</v>
          </cell>
          <cell r="J200">
            <v>0</v>
          </cell>
          <cell r="K200">
            <v>0</v>
          </cell>
        </row>
        <row r="208">
          <cell r="G208">
            <v>0</v>
          </cell>
          <cell r="H208">
            <v>0</v>
          </cell>
          <cell r="J208">
            <v>0</v>
          </cell>
          <cell r="K208">
            <v>0</v>
          </cell>
        </row>
        <row r="211">
          <cell r="G211">
            <v>0</v>
          </cell>
          <cell r="H211">
            <v>0</v>
          </cell>
          <cell r="J211">
            <v>0</v>
          </cell>
          <cell r="K211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</row>
        <row r="218">
          <cell r="G218">
            <v>0</v>
          </cell>
          <cell r="H218">
            <v>0</v>
          </cell>
          <cell r="J218">
            <v>0</v>
          </cell>
          <cell r="K218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J236">
            <v>0</v>
          </cell>
          <cell r="K236">
            <v>0</v>
          </cell>
        </row>
        <row r="238">
          <cell r="G238">
            <v>0</v>
          </cell>
          <cell r="H238">
            <v>0</v>
          </cell>
          <cell r="J238">
            <v>0</v>
          </cell>
          <cell r="K238">
            <v>0</v>
          </cell>
        </row>
        <row r="246">
          <cell r="G246">
            <v>0</v>
          </cell>
          <cell r="H246">
            <v>0</v>
          </cell>
          <cell r="J246">
            <v>0</v>
          </cell>
          <cell r="K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</row>
        <row r="250">
          <cell r="C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K260">
            <v>0</v>
          </cell>
        </row>
        <row r="267">
          <cell r="F267">
            <v>0</v>
          </cell>
          <cell r="G267">
            <v>0</v>
          </cell>
          <cell r="I267">
            <v>0</v>
          </cell>
          <cell r="J267">
            <v>0</v>
          </cell>
          <cell r="K267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6"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8">
          <cell r="G278">
            <v>0</v>
          </cell>
          <cell r="H278">
            <v>0</v>
          </cell>
          <cell r="J278">
            <v>0</v>
          </cell>
          <cell r="K278">
            <v>0</v>
          </cell>
        </row>
        <row r="280">
          <cell r="G280">
            <v>0</v>
          </cell>
          <cell r="H280">
            <v>0</v>
          </cell>
          <cell r="J280">
            <v>0</v>
          </cell>
          <cell r="K280">
            <v>0</v>
          </cell>
        </row>
        <row r="282">
          <cell r="G282">
            <v>0</v>
          </cell>
          <cell r="H282">
            <v>0</v>
          </cell>
          <cell r="J282">
            <v>0</v>
          </cell>
          <cell r="K282">
            <v>0</v>
          </cell>
        </row>
        <row r="284">
          <cell r="G284">
            <v>0</v>
          </cell>
          <cell r="H284">
            <v>0</v>
          </cell>
          <cell r="J284">
            <v>0</v>
          </cell>
          <cell r="K284">
            <v>0</v>
          </cell>
        </row>
        <row r="287">
          <cell r="G287">
            <v>0</v>
          </cell>
          <cell r="H287">
            <v>0</v>
          </cell>
          <cell r="K287">
            <v>0</v>
          </cell>
        </row>
        <row r="290">
          <cell r="G290">
            <v>0</v>
          </cell>
          <cell r="H290">
            <v>0</v>
          </cell>
          <cell r="K290">
            <v>0</v>
          </cell>
        </row>
        <row r="296">
          <cell r="G296">
            <v>0</v>
          </cell>
          <cell r="H296">
            <v>0</v>
          </cell>
          <cell r="J296">
            <v>0</v>
          </cell>
        </row>
        <row r="303">
          <cell r="G303">
            <v>0</v>
          </cell>
          <cell r="H303">
            <v>0</v>
          </cell>
          <cell r="J303">
            <v>0</v>
          </cell>
          <cell r="K303">
            <v>0</v>
          </cell>
        </row>
        <row r="307">
          <cell r="F307">
            <v>0</v>
          </cell>
          <cell r="G307">
            <v>0</v>
          </cell>
          <cell r="J307">
            <v>0</v>
          </cell>
        </row>
        <row r="310">
          <cell r="G310">
            <v>0</v>
          </cell>
          <cell r="H310">
            <v>0</v>
          </cell>
          <cell r="J310">
            <v>0</v>
          </cell>
          <cell r="K310">
            <v>0</v>
          </cell>
        </row>
        <row r="318">
          <cell r="G318">
            <v>0</v>
          </cell>
          <cell r="K318">
            <v>0</v>
          </cell>
        </row>
        <row r="327">
          <cell r="F327">
            <v>0</v>
          </cell>
          <cell r="G327">
            <v>0</v>
          </cell>
          <cell r="I327">
            <v>0</v>
          </cell>
          <cell r="J327">
            <v>0</v>
          </cell>
          <cell r="K327">
            <v>0</v>
          </cell>
        </row>
        <row r="332">
          <cell r="G332">
            <v>0</v>
          </cell>
          <cell r="H332">
            <v>0</v>
          </cell>
          <cell r="J332">
            <v>0</v>
          </cell>
          <cell r="K332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J334">
            <v>0</v>
          </cell>
          <cell r="K334">
            <v>0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43">
          <cell r="G343">
            <v>0</v>
          </cell>
          <cell r="I343">
            <v>0</v>
          </cell>
          <cell r="J343">
            <v>0</v>
          </cell>
        </row>
        <row r="349">
          <cell r="G349">
            <v>0</v>
          </cell>
          <cell r="H349">
            <v>0</v>
          </cell>
        </row>
        <row r="354">
          <cell r="G354"/>
          <cell r="H354"/>
          <cell r="I354"/>
          <cell r="J354"/>
        </row>
        <row r="357">
          <cell r="G357">
            <v>0</v>
          </cell>
          <cell r="J35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J368">
            <v>0</v>
          </cell>
          <cell r="K368">
            <v>0</v>
          </cell>
        </row>
        <row r="371">
          <cell r="F371"/>
          <cell r="G371"/>
          <cell r="H371"/>
          <cell r="J371"/>
          <cell r="K371"/>
        </row>
        <row r="372">
          <cell r="F372">
            <v>0</v>
          </cell>
          <cell r="G372">
            <v>0</v>
          </cell>
          <cell r="H372">
            <v>0</v>
          </cell>
          <cell r="J372">
            <v>0</v>
          </cell>
          <cell r="K372">
            <v>0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7"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7">
          <cell r="G397">
            <v>0</v>
          </cell>
          <cell r="H397">
            <v>0</v>
          </cell>
          <cell r="J397">
            <v>0</v>
          </cell>
          <cell r="K397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G406">
            <v>0</v>
          </cell>
          <cell r="H406">
            <v>0</v>
          </cell>
          <cell r="J406">
            <v>0</v>
          </cell>
          <cell r="K406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5">
          <cell r="G415">
            <v>0</v>
          </cell>
          <cell r="H415">
            <v>0</v>
          </cell>
          <cell r="J415">
            <v>0</v>
          </cell>
          <cell r="K415">
            <v>0</v>
          </cell>
        </row>
        <row r="419">
          <cell r="G419">
            <v>0</v>
          </cell>
          <cell r="H419">
            <v>0</v>
          </cell>
          <cell r="J419">
            <v>0</v>
          </cell>
          <cell r="K419">
            <v>0</v>
          </cell>
        </row>
        <row r="423">
          <cell r="G423">
            <v>0</v>
          </cell>
          <cell r="H423">
            <v>0</v>
          </cell>
          <cell r="J423">
            <v>0</v>
          </cell>
          <cell r="K423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</row>
        <row r="438">
          <cell r="F438">
            <v>0</v>
          </cell>
          <cell r="J43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7D97-DCEF-48F4-B0F4-E2E5C7D58349}">
  <sheetPr>
    <pageSetUpPr fitToPage="1"/>
  </sheetPr>
  <dimension ref="A1:M32"/>
  <sheetViews>
    <sheetView workbookViewId="0">
      <selection sqref="A1:M32"/>
    </sheetView>
  </sheetViews>
  <sheetFormatPr defaultRowHeight="15" x14ac:dyDescent="0.25"/>
  <cols>
    <col min="1" max="1" width="12.7109375" customWidth="1"/>
    <col min="5" max="5" width="6.140625" customWidth="1"/>
    <col min="6" max="6" width="9.7109375" customWidth="1"/>
    <col min="7" max="7" width="4.28515625" customWidth="1"/>
    <col min="8" max="11" width="0" hidden="1" customWidth="1"/>
    <col min="12" max="12" width="16.28515625" customWidth="1"/>
    <col min="13" max="13" width="16.140625" customWidth="1"/>
  </cols>
  <sheetData>
    <row r="1" spans="1:13" ht="56.25" customHeight="1" x14ac:dyDescent="0.25">
      <c r="A1" s="519" t="s">
        <v>438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</row>
    <row r="2" spans="1:13" ht="40.5" customHeight="1" x14ac:dyDescent="0.25">
      <c r="A2" s="520" t="s">
        <v>425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ht="21.75" customHeight="1" x14ac:dyDescent="0.25">
      <c r="A3" s="1" t="s">
        <v>0</v>
      </c>
      <c r="B3" s="1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13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15.75" x14ac:dyDescent="0.25">
      <c r="A5" s="521" t="s">
        <v>2</v>
      </c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</row>
    <row r="6" spans="1:13" ht="40.5" customHeight="1" x14ac:dyDescent="0.25">
      <c r="A6" s="519" t="s">
        <v>436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</row>
    <row r="7" spans="1:13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ht="15.75" x14ac:dyDescent="0.25">
      <c r="A8" s="4" t="s">
        <v>3</v>
      </c>
      <c r="B8" s="2"/>
      <c r="C8" s="2"/>
      <c r="D8" s="2"/>
      <c r="E8" s="2"/>
      <c r="F8" s="2"/>
      <c r="G8" s="2"/>
      <c r="H8" s="2"/>
      <c r="I8" s="2"/>
      <c r="J8" s="2"/>
      <c r="K8" s="5"/>
    </row>
    <row r="9" spans="1:13" ht="45" customHeight="1" x14ac:dyDescent="0.25">
      <c r="A9" s="8"/>
      <c r="B9" s="9"/>
      <c r="C9" s="9"/>
      <c r="D9" s="9"/>
      <c r="E9" s="9"/>
      <c r="F9" s="522" t="s">
        <v>424</v>
      </c>
      <c r="G9" s="523"/>
      <c r="H9" s="10"/>
      <c r="I9" s="10"/>
      <c r="J9" s="10"/>
      <c r="K9" s="11"/>
      <c r="L9" s="12" t="s">
        <v>4</v>
      </c>
      <c r="M9" s="13" t="s">
        <v>5</v>
      </c>
    </row>
    <row r="10" spans="1:13" ht="15.75" x14ac:dyDescent="0.25">
      <c r="A10" s="513" t="s">
        <v>6</v>
      </c>
      <c r="B10" s="514"/>
      <c r="C10" s="514"/>
      <c r="D10" s="514"/>
      <c r="E10" s="515"/>
      <c r="F10" s="516">
        <v>1669572</v>
      </c>
      <c r="G10" s="517"/>
      <c r="H10" s="517"/>
      <c r="I10" s="517"/>
      <c r="J10" s="517"/>
      <c r="K10" s="518"/>
      <c r="L10" s="14">
        <v>-461047.4</v>
      </c>
      <c r="M10" s="14">
        <f>F10+L10</f>
        <v>1208524.6000000001</v>
      </c>
    </row>
    <row r="11" spans="1:13" ht="15.75" x14ac:dyDescent="0.25">
      <c r="A11" s="513" t="s">
        <v>7</v>
      </c>
      <c r="B11" s="514"/>
      <c r="C11" s="514"/>
      <c r="D11" s="514"/>
      <c r="E11" s="515"/>
      <c r="F11" s="516">
        <v>60000</v>
      </c>
      <c r="G11" s="517"/>
      <c r="H11" s="517"/>
      <c r="I11" s="517"/>
      <c r="J11" s="517"/>
      <c r="K11" s="518"/>
      <c r="L11" s="15">
        <f>'[1]OPĆI DIO'!F63</f>
        <v>0</v>
      </c>
      <c r="M11" s="14">
        <f>F11-L11</f>
        <v>60000</v>
      </c>
    </row>
    <row r="12" spans="1:13" ht="21.75" customHeight="1" x14ac:dyDescent="0.25">
      <c r="A12" s="524" t="s">
        <v>8</v>
      </c>
      <c r="B12" s="525"/>
      <c r="C12" s="525"/>
      <c r="D12" s="525"/>
      <c r="E12" s="526"/>
      <c r="F12" s="527">
        <f>SUM(F10:K11)</f>
        <v>1729572</v>
      </c>
      <c r="G12" s="528"/>
      <c r="H12" s="528"/>
      <c r="I12" s="528"/>
      <c r="J12" s="528"/>
      <c r="K12" s="529"/>
      <c r="L12" s="16">
        <f>L10+L11</f>
        <v>-461047.4</v>
      </c>
      <c r="M12" s="16">
        <f>F12+L12</f>
        <v>1268524.6000000001</v>
      </c>
    </row>
    <row r="13" spans="1:13" ht="15.75" x14ac:dyDescent="0.25">
      <c r="A13" s="513" t="s">
        <v>9</v>
      </c>
      <c r="B13" s="514"/>
      <c r="C13" s="514"/>
      <c r="D13" s="514"/>
      <c r="E13" s="515"/>
      <c r="F13" s="516">
        <v>790898</v>
      </c>
      <c r="G13" s="517"/>
      <c r="H13" s="517"/>
      <c r="I13" s="517"/>
      <c r="J13" s="517"/>
      <c r="K13" s="518"/>
      <c r="L13" s="14">
        <v>-108217.63</v>
      </c>
      <c r="M13" s="14">
        <f>F13+L13</f>
        <v>682680.37</v>
      </c>
    </row>
    <row r="14" spans="1:13" ht="15.75" x14ac:dyDescent="0.25">
      <c r="A14" s="513" t="s">
        <v>10</v>
      </c>
      <c r="B14" s="514"/>
      <c r="C14" s="514"/>
      <c r="D14" s="514"/>
      <c r="E14" s="515"/>
      <c r="F14" s="516">
        <v>1120500</v>
      </c>
      <c r="G14" s="517"/>
      <c r="H14" s="517"/>
      <c r="I14" s="517"/>
      <c r="J14" s="517"/>
      <c r="K14" s="518"/>
      <c r="L14" s="15">
        <v>-270753.96999999997</v>
      </c>
      <c r="M14" s="14">
        <f>F14+L14</f>
        <v>849746.03</v>
      </c>
    </row>
    <row r="15" spans="1:13" ht="20.25" customHeight="1" x14ac:dyDescent="0.25">
      <c r="A15" s="524" t="s">
        <v>11</v>
      </c>
      <c r="B15" s="525"/>
      <c r="C15" s="525"/>
      <c r="D15" s="525"/>
      <c r="E15" s="526"/>
      <c r="F15" s="527">
        <f>SUM(F13:K14)</f>
        <v>1911398</v>
      </c>
      <c r="G15" s="528"/>
      <c r="H15" s="528"/>
      <c r="I15" s="528"/>
      <c r="J15" s="528"/>
      <c r="K15" s="529"/>
      <c r="L15" s="16">
        <f>L13+L14</f>
        <v>-378971.6</v>
      </c>
      <c r="M15" s="16">
        <f>F15+L15</f>
        <v>1532426.4</v>
      </c>
    </row>
    <row r="16" spans="1:13" ht="30.75" customHeight="1" x14ac:dyDescent="0.25">
      <c r="A16" s="530" t="s">
        <v>18</v>
      </c>
      <c r="B16" s="531"/>
      <c r="C16" s="531"/>
      <c r="D16" s="531"/>
      <c r="E16" s="532"/>
      <c r="F16" s="527">
        <f>SUM(F12-F15)</f>
        <v>-181826</v>
      </c>
      <c r="G16" s="528"/>
      <c r="H16" s="528"/>
      <c r="I16" s="528"/>
      <c r="J16" s="528"/>
      <c r="K16" s="529"/>
      <c r="L16" s="16">
        <f>L12-L15</f>
        <v>-82075.800000000047</v>
      </c>
      <c r="M16" s="16">
        <f>M12-M15</f>
        <v>-263901.79999999981</v>
      </c>
    </row>
    <row r="17" spans="1:13" ht="15.7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9"/>
      <c r="M17" s="19"/>
    </row>
    <row r="18" spans="1:13" ht="15.75" x14ac:dyDescent="0.25">
      <c r="A18" s="20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9"/>
      <c r="M18" s="19"/>
    </row>
    <row r="19" spans="1:13" ht="48" customHeight="1" x14ac:dyDescent="0.25">
      <c r="A19" s="23"/>
      <c r="B19" s="24"/>
      <c r="C19" s="24"/>
      <c r="D19" s="24"/>
      <c r="E19" s="24"/>
      <c r="F19" s="522" t="s">
        <v>424</v>
      </c>
      <c r="G19" s="523"/>
      <c r="H19" s="10"/>
      <c r="I19" s="10"/>
      <c r="J19" s="10"/>
      <c r="K19" s="11"/>
      <c r="L19" s="12" t="s">
        <v>4</v>
      </c>
      <c r="M19" s="13" t="s">
        <v>5</v>
      </c>
    </row>
    <row r="20" spans="1:13" ht="15.75" x14ac:dyDescent="0.25">
      <c r="A20" s="513" t="s">
        <v>13</v>
      </c>
      <c r="B20" s="514"/>
      <c r="C20" s="514"/>
      <c r="D20" s="514"/>
      <c r="E20" s="515"/>
      <c r="F20" s="516">
        <v>16500</v>
      </c>
      <c r="G20" s="517"/>
      <c r="H20" s="517"/>
      <c r="I20" s="517"/>
      <c r="J20" s="517"/>
      <c r="K20" s="518"/>
      <c r="L20" s="14">
        <f>'[1]OPĆI DIO'!F245</f>
        <v>0</v>
      </c>
      <c r="M20" s="14">
        <f>F20-L20</f>
        <v>16500</v>
      </c>
    </row>
    <row r="21" spans="1:13" ht="15.75" x14ac:dyDescent="0.25">
      <c r="A21" s="513" t="s">
        <v>14</v>
      </c>
      <c r="B21" s="514"/>
      <c r="C21" s="514"/>
      <c r="D21" s="514"/>
      <c r="E21" s="515"/>
      <c r="F21" s="516">
        <v>15000</v>
      </c>
      <c r="G21" s="517"/>
      <c r="H21" s="517"/>
      <c r="I21" s="517"/>
      <c r="J21" s="517"/>
      <c r="K21" s="518"/>
      <c r="L21" s="14">
        <f>'[1]OPĆI DIO'!F70</f>
        <v>0</v>
      </c>
      <c r="M21" s="14">
        <f>F21-L21</f>
        <v>15000</v>
      </c>
    </row>
    <row r="22" spans="1:13" ht="24" customHeight="1" x14ac:dyDescent="0.25">
      <c r="A22" s="524" t="s">
        <v>15</v>
      </c>
      <c r="B22" s="525"/>
      <c r="C22" s="525"/>
      <c r="D22" s="525"/>
      <c r="E22" s="526"/>
      <c r="F22" s="527">
        <f>SUM(F20-F21)</f>
        <v>1500</v>
      </c>
      <c r="G22" s="528"/>
      <c r="H22" s="528"/>
      <c r="I22" s="528"/>
      <c r="J22" s="528"/>
      <c r="K22" s="529"/>
      <c r="L22" s="16">
        <f>L20-L21</f>
        <v>0</v>
      </c>
      <c r="M22" s="16">
        <f>M20-M21</f>
        <v>1500</v>
      </c>
    </row>
    <row r="23" spans="1:13" ht="15.75" x14ac:dyDescent="0.25">
      <c r="A23" s="25"/>
      <c r="B23" s="25"/>
      <c r="C23" s="25"/>
      <c r="D23" s="25"/>
      <c r="E23" s="25"/>
      <c r="F23" s="26"/>
      <c r="G23" s="26"/>
      <c r="H23" s="26"/>
      <c r="I23" s="26"/>
      <c r="J23" s="26"/>
      <c r="K23" s="27"/>
      <c r="L23" s="15"/>
      <c r="M23" s="15"/>
    </row>
    <row r="24" spans="1:13" ht="34.5" customHeight="1" x14ac:dyDescent="0.25">
      <c r="A24" s="538" t="s">
        <v>16</v>
      </c>
      <c r="B24" s="539"/>
      <c r="C24" s="539"/>
      <c r="D24" s="539"/>
      <c r="E24" s="540"/>
      <c r="F24" s="533">
        <f>SUM(F16,F22)</f>
        <v>-180326</v>
      </c>
      <c r="G24" s="534"/>
      <c r="H24" s="534"/>
      <c r="I24" s="534"/>
      <c r="J24" s="534"/>
      <c r="K24" s="535"/>
      <c r="L24" s="16">
        <f>L16+L22</f>
        <v>-82075.800000000047</v>
      </c>
      <c r="M24" s="16">
        <f>M16+M22</f>
        <v>-262401.79999999981</v>
      </c>
    </row>
    <row r="25" spans="1:13" ht="15.75" x14ac:dyDescent="0.25">
      <c r="A25" s="25"/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19"/>
      <c r="M25" s="19"/>
    </row>
    <row r="26" spans="1:13" ht="15.75" x14ac:dyDescent="0.25">
      <c r="A26" s="536" t="s">
        <v>17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</row>
    <row r="27" spans="1:13" ht="33.75" customHeight="1" x14ac:dyDescent="0.25">
      <c r="A27" s="537" t="s">
        <v>437</v>
      </c>
      <c r="B27" s="537"/>
      <c r="C27" s="537"/>
      <c r="D27" s="537"/>
      <c r="E27" s="537"/>
      <c r="F27" s="537"/>
      <c r="G27" s="537"/>
      <c r="H27" s="537"/>
      <c r="I27" s="537"/>
      <c r="J27" s="537"/>
      <c r="K27" s="537"/>
      <c r="L27" s="537"/>
      <c r="M27" s="537"/>
    </row>
    <row r="29" spans="1:13" x14ac:dyDescent="0.25">
      <c r="A29" t="s">
        <v>439</v>
      </c>
    </row>
    <row r="30" spans="1:13" x14ac:dyDescent="0.25">
      <c r="A30" t="s">
        <v>440</v>
      </c>
    </row>
    <row r="31" spans="1:13" x14ac:dyDescent="0.25">
      <c r="L31" t="s">
        <v>441</v>
      </c>
    </row>
    <row r="32" spans="1:13" x14ac:dyDescent="0.25">
      <c r="L32" t="s">
        <v>217</v>
      </c>
    </row>
  </sheetData>
  <mergeCells count="30">
    <mergeCell ref="F24:K24"/>
    <mergeCell ref="A26:M26"/>
    <mergeCell ref="A27:M27"/>
    <mergeCell ref="A24:E24"/>
    <mergeCell ref="F19:G19"/>
    <mergeCell ref="A20:E20"/>
    <mergeCell ref="F20:K20"/>
    <mergeCell ref="A21:E21"/>
    <mergeCell ref="F21:K21"/>
    <mergeCell ref="A22:E22"/>
    <mergeCell ref="F22:K22"/>
    <mergeCell ref="A14:E14"/>
    <mergeCell ref="F14:K14"/>
    <mergeCell ref="A15:E15"/>
    <mergeCell ref="F15:K15"/>
    <mergeCell ref="A16:E16"/>
    <mergeCell ref="F16:K16"/>
    <mergeCell ref="A11:E11"/>
    <mergeCell ref="F11:K11"/>
    <mergeCell ref="A12:E12"/>
    <mergeCell ref="F12:K12"/>
    <mergeCell ref="A13:E13"/>
    <mergeCell ref="F13:K13"/>
    <mergeCell ref="A10:E10"/>
    <mergeCell ref="F10:K10"/>
    <mergeCell ref="A1:M1"/>
    <mergeCell ref="A2:M2"/>
    <mergeCell ref="A5:M5"/>
    <mergeCell ref="F9:G9"/>
    <mergeCell ref="A6:M6"/>
  </mergeCell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141B-680E-4E77-9DB3-A3D3C3091A22}">
  <sheetPr>
    <pageSetUpPr fitToPage="1"/>
  </sheetPr>
  <dimension ref="A1:L279"/>
  <sheetViews>
    <sheetView workbookViewId="0">
      <selection sqref="A1:H279"/>
    </sheetView>
  </sheetViews>
  <sheetFormatPr defaultRowHeight="15" x14ac:dyDescent="0.25"/>
  <cols>
    <col min="1" max="1" width="8.28515625" customWidth="1"/>
    <col min="2" max="2" width="36.42578125" customWidth="1"/>
    <col min="3" max="3" width="0" hidden="1" customWidth="1"/>
    <col min="4" max="4" width="9.85546875" hidden="1" customWidth="1"/>
    <col min="5" max="5" width="12.85546875" customWidth="1"/>
    <col min="6" max="6" width="14" customWidth="1"/>
    <col min="7" max="7" width="12.7109375" customWidth="1"/>
    <col min="8" max="8" width="9.42578125" customWidth="1"/>
  </cols>
  <sheetData>
    <row r="1" spans="1:8" ht="21.75" x14ac:dyDescent="0.3">
      <c r="A1" s="106" t="s">
        <v>19</v>
      </c>
      <c r="B1" s="107"/>
      <c r="C1" s="543" t="s">
        <v>419</v>
      </c>
      <c r="D1" s="543"/>
      <c r="E1" s="543"/>
      <c r="F1" s="543"/>
      <c r="G1" s="543"/>
      <c r="H1" s="543"/>
    </row>
    <row r="2" spans="1:8" x14ac:dyDescent="0.25">
      <c r="A2" s="7"/>
      <c r="B2" s="28"/>
      <c r="C2" s="29"/>
      <c r="D2" s="29"/>
      <c r="E2" s="7"/>
      <c r="F2" s="7"/>
      <c r="G2" s="7"/>
      <c r="H2" s="7"/>
    </row>
    <row r="3" spans="1:8" ht="22.5" x14ac:dyDescent="0.3">
      <c r="A3" s="544" t="s">
        <v>20</v>
      </c>
      <c r="B3" s="544"/>
      <c r="C3" s="544"/>
      <c r="D3" s="544"/>
      <c r="E3" s="108"/>
      <c r="F3" s="109"/>
      <c r="G3" s="109"/>
      <c r="H3" s="109"/>
    </row>
    <row r="4" spans="1:8" x14ac:dyDescent="0.25">
      <c r="A4" s="7"/>
      <c r="B4" s="28"/>
      <c r="C4" s="29"/>
      <c r="D4" s="29"/>
      <c r="E4" s="7"/>
      <c r="F4" s="7"/>
      <c r="G4" s="7"/>
      <c r="H4" s="7"/>
    </row>
    <row r="5" spans="1:8" ht="15.75" x14ac:dyDescent="0.25">
      <c r="A5" s="545" t="s">
        <v>21</v>
      </c>
      <c r="B5" s="545"/>
      <c r="C5" s="545"/>
      <c r="D5" s="110"/>
      <c r="E5" s="111"/>
      <c r="F5" s="112"/>
      <c r="G5" s="112"/>
      <c r="H5" s="112"/>
    </row>
    <row r="6" spans="1:8" ht="15.75" customHeight="1" x14ac:dyDescent="0.25">
      <c r="A6" s="546" t="s">
        <v>22</v>
      </c>
      <c r="B6" s="546"/>
      <c r="C6" s="546"/>
      <c r="D6" s="113"/>
      <c r="E6" s="114"/>
      <c r="F6" s="115"/>
      <c r="G6" s="115"/>
      <c r="H6" s="115"/>
    </row>
    <row r="7" spans="1:8" x14ac:dyDescent="0.25">
      <c r="A7" s="7"/>
      <c r="B7" s="28"/>
      <c r="C7" s="29"/>
      <c r="D7" s="29"/>
      <c r="E7" s="7"/>
      <c r="F7" s="7"/>
      <c r="G7" s="7"/>
      <c r="H7" s="7"/>
    </row>
    <row r="8" spans="1:8" ht="31.5" x14ac:dyDescent="0.25">
      <c r="A8" s="116" t="s">
        <v>23</v>
      </c>
      <c r="B8" s="117" t="s">
        <v>24</v>
      </c>
      <c r="C8" s="118" t="s">
        <v>219</v>
      </c>
      <c r="D8" s="118" t="s">
        <v>220</v>
      </c>
      <c r="E8" s="118" t="s">
        <v>221</v>
      </c>
      <c r="F8" s="429" t="s">
        <v>25</v>
      </c>
      <c r="G8" s="30" t="s">
        <v>5</v>
      </c>
      <c r="H8" s="30" t="s">
        <v>26</v>
      </c>
    </row>
    <row r="9" spans="1:8" ht="16.5" thickBot="1" x14ac:dyDescent="0.3">
      <c r="A9" s="119">
        <v>6</v>
      </c>
      <c r="B9" s="120" t="s">
        <v>6</v>
      </c>
      <c r="C9" s="121">
        <f>C10+C14+C28+C37+C50+C58</f>
        <v>909011.90000000014</v>
      </c>
      <c r="D9" s="121">
        <f>D10+D14+D28+D37+D50+D58</f>
        <v>952390</v>
      </c>
      <c r="E9" s="121">
        <f>E10+E14+E28+E37+E50+E58</f>
        <v>1669572</v>
      </c>
      <c r="F9" s="430">
        <f t="shared" ref="F9:F18" si="0">G9-E9</f>
        <v>-461047.39999999991</v>
      </c>
      <c r="G9" s="121">
        <f>G10+G14+G28+G37+G50+G58</f>
        <v>1208524.6000000001</v>
      </c>
      <c r="H9" s="122">
        <f>E9/D9*100</f>
        <v>175.30339461775114</v>
      </c>
    </row>
    <row r="10" spans="1:8" ht="15.75" thickBot="1" x14ac:dyDescent="0.3">
      <c r="A10" s="123">
        <v>61</v>
      </c>
      <c r="B10" s="124" t="s">
        <v>27</v>
      </c>
      <c r="C10" s="125">
        <f>SUM(C11:C13)</f>
        <v>107898.35999999999</v>
      </c>
      <c r="D10" s="125">
        <f>SUM(D11:D13)</f>
        <v>194500</v>
      </c>
      <c r="E10" s="125">
        <f>SUM(E11:E13)</f>
        <v>204500</v>
      </c>
      <c r="F10" s="431">
        <f t="shared" si="0"/>
        <v>79000</v>
      </c>
      <c r="G10" s="125">
        <f>SUM(G11:G13)</f>
        <v>283500</v>
      </c>
      <c r="H10" s="122">
        <f t="shared" ref="H10:H74" si="1">E10/D10*100</f>
        <v>105.1413881748072</v>
      </c>
    </row>
    <row r="11" spans="1:8" x14ac:dyDescent="0.25">
      <c r="A11" s="126">
        <v>611</v>
      </c>
      <c r="B11" s="127" t="s">
        <v>28</v>
      </c>
      <c r="C11" s="128">
        <v>83251.399999999994</v>
      </c>
      <c r="D11" s="128">
        <v>170000</v>
      </c>
      <c r="E11" s="128">
        <v>178500</v>
      </c>
      <c r="F11" s="432">
        <f t="shared" si="0"/>
        <v>0</v>
      </c>
      <c r="G11" s="129">
        <v>178500</v>
      </c>
      <c r="H11" s="122">
        <f t="shared" si="1"/>
        <v>105</v>
      </c>
    </row>
    <row r="12" spans="1:8" x14ac:dyDescent="0.25">
      <c r="A12" s="130">
        <v>613</v>
      </c>
      <c r="B12" s="131" t="s">
        <v>29</v>
      </c>
      <c r="C12" s="132">
        <v>21039.43</v>
      </c>
      <c r="D12" s="128">
        <v>20000</v>
      </c>
      <c r="E12" s="128">
        <v>21000</v>
      </c>
      <c r="F12" s="432">
        <f t="shared" si="0"/>
        <v>79000</v>
      </c>
      <c r="G12" s="482">
        <v>100000</v>
      </c>
      <c r="H12" s="122">
        <f t="shared" si="1"/>
        <v>105</v>
      </c>
    </row>
    <row r="13" spans="1:8" x14ac:dyDescent="0.25">
      <c r="A13" s="130">
        <v>614</v>
      </c>
      <c r="B13" s="131" t="s">
        <v>30</v>
      </c>
      <c r="C13" s="132">
        <v>3607.53</v>
      </c>
      <c r="D13" s="128">
        <v>4500</v>
      </c>
      <c r="E13" s="128">
        <v>5000</v>
      </c>
      <c r="F13" s="432">
        <f t="shared" si="0"/>
        <v>0</v>
      </c>
      <c r="G13" s="129">
        <v>5000</v>
      </c>
      <c r="H13" s="122">
        <f t="shared" si="1"/>
        <v>111.11111111111111</v>
      </c>
    </row>
    <row r="14" spans="1:8" ht="24" x14ac:dyDescent="0.25">
      <c r="A14" s="133">
        <v>63</v>
      </c>
      <c r="B14" s="134" t="s">
        <v>222</v>
      </c>
      <c r="C14" s="135">
        <f>SUM(C15+C20+C22+C25)</f>
        <v>616521.43000000005</v>
      </c>
      <c r="D14" s="135">
        <f>SUM(D15+D20+D22+D25)</f>
        <v>586733</v>
      </c>
      <c r="E14" s="135">
        <f>SUM(E15+E20+E22+E25)</f>
        <v>1295937</v>
      </c>
      <c r="F14" s="433">
        <f t="shared" si="0"/>
        <v>-522577.4</v>
      </c>
      <c r="G14" s="135">
        <f>SUM(G15+G20+G22+G25)</f>
        <v>773359.6</v>
      </c>
      <c r="H14" s="122">
        <f t="shared" si="1"/>
        <v>220.87337852140584</v>
      </c>
    </row>
    <row r="15" spans="1:8" ht="25.5" x14ac:dyDescent="0.25">
      <c r="A15" s="136">
        <v>633</v>
      </c>
      <c r="B15" s="137" t="s">
        <v>223</v>
      </c>
      <c r="C15" s="138">
        <f>SUM(C16:C19)</f>
        <v>603510.91</v>
      </c>
      <c r="D15" s="138">
        <f>SUM(D16:D19)</f>
        <v>574698</v>
      </c>
      <c r="E15" s="138">
        <f>SUM(E16:E19)</f>
        <v>942292</v>
      </c>
      <c r="F15" s="433">
        <f t="shared" si="0"/>
        <v>-185644</v>
      </c>
      <c r="G15" s="138">
        <f>SUM(G16:G19)</f>
        <v>756648</v>
      </c>
      <c r="H15" s="122">
        <f t="shared" si="1"/>
        <v>163.96298577687759</v>
      </c>
    </row>
    <row r="16" spans="1:8" x14ac:dyDescent="0.25">
      <c r="A16" s="139">
        <v>6331100</v>
      </c>
      <c r="B16" s="140" t="s">
        <v>224</v>
      </c>
      <c r="C16" s="141">
        <v>442959.28</v>
      </c>
      <c r="D16" s="142">
        <v>393517</v>
      </c>
      <c r="E16" s="142">
        <v>538085</v>
      </c>
      <c r="F16" s="434">
        <f t="shared" si="0"/>
        <v>0</v>
      </c>
      <c r="G16" s="141">
        <v>538085</v>
      </c>
      <c r="H16" s="122">
        <f t="shared" si="1"/>
        <v>136.73742176322753</v>
      </c>
    </row>
    <row r="17" spans="1:8" ht="38.25" x14ac:dyDescent="0.25">
      <c r="A17" s="139">
        <v>63311</v>
      </c>
      <c r="B17" s="140" t="s">
        <v>225</v>
      </c>
      <c r="C17" s="141">
        <v>0</v>
      </c>
      <c r="D17" s="142">
        <v>13536</v>
      </c>
      <c r="E17" s="142">
        <v>13563</v>
      </c>
      <c r="F17" s="434">
        <f t="shared" si="0"/>
        <v>0</v>
      </c>
      <c r="G17" s="141">
        <v>13563</v>
      </c>
      <c r="H17" s="122">
        <f t="shared" si="1"/>
        <v>100.19946808510637</v>
      </c>
    </row>
    <row r="18" spans="1:8" x14ac:dyDescent="0.25">
      <c r="A18" s="139">
        <v>6331</v>
      </c>
      <c r="B18" s="140" t="s">
        <v>226</v>
      </c>
      <c r="C18" s="141">
        <v>1990.84</v>
      </c>
      <c r="D18" s="142">
        <v>4020</v>
      </c>
      <c r="E18" s="142">
        <v>5000</v>
      </c>
      <c r="F18" s="434">
        <f t="shared" si="0"/>
        <v>0</v>
      </c>
      <c r="G18" s="141">
        <v>5000</v>
      </c>
      <c r="H18" s="122">
        <f t="shared" si="1"/>
        <v>124.37810945273631</v>
      </c>
    </row>
    <row r="19" spans="1:8" x14ac:dyDescent="0.25">
      <c r="A19" s="139">
        <v>6332</v>
      </c>
      <c r="B19" s="140" t="s">
        <v>227</v>
      </c>
      <c r="C19" s="141">
        <v>158560.79</v>
      </c>
      <c r="D19" s="143">
        <v>163625</v>
      </c>
      <c r="E19" s="143">
        <v>385644</v>
      </c>
      <c r="F19" s="431">
        <f>G19-E19</f>
        <v>-185644</v>
      </c>
      <c r="G19" s="481">
        <v>200000</v>
      </c>
      <c r="H19" s="122">
        <f t="shared" si="1"/>
        <v>235.68770053475933</v>
      </c>
    </row>
    <row r="20" spans="1:8" x14ac:dyDescent="0.25">
      <c r="A20" s="144">
        <v>634</v>
      </c>
      <c r="B20" s="145" t="s">
        <v>228</v>
      </c>
      <c r="C20" s="146">
        <f>C21</f>
        <v>1314.51</v>
      </c>
      <c r="D20" s="146">
        <v>5014</v>
      </c>
      <c r="E20" s="146">
        <f>E21</f>
        <v>1650</v>
      </c>
      <c r="F20" s="434">
        <f t="shared" ref="F20:F61" si="2">G20-E20</f>
        <v>6111.6</v>
      </c>
      <c r="G20" s="146">
        <f>G21</f>
        <v>7761.6</v>
      </c>
      <c r="H20" s="122">
        <f t="shared" si="1"/>
        <v>32.907857997606698</v>
      </c>
    </row>
    <row r="21" spans="1:8" x14ac:dyDescent="0.25">
      <c r="A21" s="139">
        <v>63414</v>
      </c>
      <c r="B21" s="140" t="s">
        <v>229</v>
      </c>
      <c r="C21" s="141">
        <v>1314.51</v>
      </c>
      <c r="D21" s="147">
        <v>5013</v>
      </c>
      <c r="E21" s="147">
        <v>1650</v>
      </c>
      <c r="F21" s="433">
        <f t="shared" si="2"/>
        <v>6111.6</v>
      </c>
      <c r="G21" s="141">
        <v>7761.6</v>
      </c>
      <c r="H21" s="122">
        <f t="shared" si="1"/>
        <v>32.914422501496112</v>
      </c>
    </row>
    <row r="22" spans="1:8" ht="24" x14ac:dyDescent="0.25">
      <c r="A22" s="144">
        <v>636</v>
      </c>
      <c r="B22" s="145" t="s">
        <v>230</v>
      </c>
      <c r="C22" s="146">
        <f>SUM(C23:C24)</f>
        <v>4247.13</v>
      </c>
      <c r="D22" s="146">
        <f>SUM(D23:D24)</f>
        <v>7021</v>
      </c>
      <c r="E22" s="146">
        <f>SUM(E23:E24)</f>
        <v>8950</v>
      </c>
      <c r="F22" s="435">
        <f t="shared" si="2"/>
        <v>0</v>
      </c>
      <c r="G22" s="146">
        <f>SUM(G23:G24)</f>
        <v>8950</v>
      </c>
      <c r="H22" s="122">
        <f t="shared" si="1"/>
        <v>127.47471870103975</v>
      </c>
    </row>
    <row r="23" spans="1:8" ht="38.25" x14ac:dyDescent="0.25">
      <c r="A23" s="139">
        <v>63612</v>
      </c>
      <c r="B23" s="148" t="s">
        <v>231</v>
      </c>
      <c r="C23" s="149">
        <v>530.89</v>
      </c>
      <c r="D23" s="147">
        <v>676</v>
      </c>
      <c r="E23" s="147">
        <v>1600</v>
      </c>
      <c r="F23" s="435">
        <f t="shared" si="2"/>
        <v>0</v>
      </c>
      <c r="G23" s="141">
        <v>1600</v>
      </c>
      <c r="H23" s="122">
        <f t="shared" si="1"/>
        <v>236.68639053254438</v>
      </c>
    </row>
    <row r="24" spans="1:8" ht="38.25" x14ac:dyDescent="0.25">
      <c r="A24" s="139">
        <v>63622</v>
      </c>
      <c r="B24" s="148" t="s">
        <v>232</v>
      </c>
      <c r="C24" s="149">
        <v>3716.24</v>
      </c>
      <c r="D24" s="147">
        <v>6345</v>
      </c>
      <c r="E24" s="147">
        <v>7350</v>
      </c>
      <c r="F24" s="435">
        <f t="shared" si="2"/>
        <v>0</v>
      </c>
      <c r="G24" s="141">
        <v>7350</v>
      </c>
      <c r="H24" s="122">
        <f t="shared" si="1"/>
        <v>115.83924349881795</v>
      </c>
    </row>
    <row r="25" spans="1:8" x14ac:dyDescent="0.25">
      <c r="A25" s="144">
        <v>638</v>
      </c>
      <c r="B25" s="145" t="s">
        <v>233</v>
      </c>
      <c r="C25" s="146">
        <f>SUM(C26:C27)</f>
        <v>7448.88</v>
      </c>
      <c r="D25" s="146">
        <f>SUM(D26:D27)</f>
        <v>0</v>
      </c>
      <c r="E25" s="146">
        <f>SUM(E26:E27)</f>
        <v>343045</v>
      </c>
      <c r="F25" s="435">
        <f t="shared" si="2"/>
        <v>-343045</v>
      </c>
      <c r="G25" s="146">
        <f>SUM(G26:G27)</f>
        <v>0</v>
      </c>
      <c r="H25" s="122" t="e">
        <f t="shared" si="1"/>
        <v>#DIV/0!</v>
      </c>
    </row>
    <row r="26" spans="1:8" ht="38.25" x14ac:dyDescent="0.25">
      <c r="A26" s="139">
        <v>63811</v>
      </c>
      <c r="B26" s="140" t="s">
        <v>234</v>
      </c>
      <c r="C26" s="147">
        <v>7448.88</v>
      </c>
      <c r="D26" s="147">
        <v>0</v>
      </c>
      <c r="E26" s="147">
        <v>9350</v>
      </c>
      <c r="F26" s="431">
        <f t="shared" si="2"/>
        <v>-9350</v>
      </c>
      <c r="G26" s="483">
        <v>0</v>
      </c>
      <c r="H26" s="122"/>
    </row>
    <row r="27" spans="1:8" ht="25.5" x14ac:dyDescent="0.25">
      <c r="A27" s="139">
        <v>63821</v>
      </c>
      <c r="B27" s="140" t="s">
        <v>235</v>
      </c>
      <c r="C27" s="147">
        <v>0</v>
      </c>
      <c r="D27" s="147">
        <v>0</v>
      </c>
      <c r="E27" s="150">
        <v>333695</v>
      </c>
      <c r="F27" s="434">
        <f t="shared" si="2"/>
        <v>-333695</v>
      </c>
      <c r="G27" s="483">
        <v>0</v>
      </c>
      <c r="H27" s="122" t="e">
        <f t="shared" si="1"/>
        <v>#DIV/0!</v>
      </c>
    </row>
    <row r="28" spans="1:8" x14ac:dyDescent="0.25">
      <c r="A28" s="151">
        <v>64</v>
      </c>
      <c r="B28" s="152" t="s">
        <v>31</v>
      </c>
      <c r="C28" s="153">
        <f>SUM(C29:C31)</f>
        <v>55127.770000000004</v>
      </c>
      <c r="D28" s="153">
        <f>SUM(D29:D31)</f>
        <v>51100</v>
      </c>
      <c r="E28" s="153">
        <f>SUM(E29:E31)</f>
        <v>51100</v>
      </c>
      <c r="F28" s="431">
        <f t="shared" si="2"/>
        <v>2000</v>
      </c>
      <c r="G28" s="153">
        <f>SUM(G29:G31)</f>
        <v>53100</v>
      </c>
      <c r="H28" s="122">
        <f t="shared" si="1"/>
        <v>100</v>
      </c>
    </row>
    <row r="29" spans="1:8" x14ac:dyDescent="0.25">
      <c r="A29" s="154">
        <v>641</v>
      </c>
      <c r="B29" s="155" t="s">
        <v>32</v>
      </c>
      <c r="C29" s="156">
        <v>132.1</v>
      </c>
      <c r="D29" s="156">
        <v>100</v>
      </c>
      <c r="E29" s="156">
        <v>100</v>
      </c>
      <c r="F29" s="436">
        <f t="shared" si="2"/>
        <v>0</v>
      </c>
      <c r="G29" s="129">
        <v>100</v>
      </c>
      <c r="H29" s="122">
        <f t="shared" si="1"/>
        <v>100</v>
      </c>
    </row>
    <row r="30" spans="1:8" ht="25.5" x14ac:dyDescent="0.25">
      <c r="A30" s="154">
        <v>641</v>
      </c>
      <c r="B30" s="157" t="s">
        <v>236</v>
      </c>
      <c r="C30" s="156">
        <v>0.02</v>
      </c>
      <c r="D30" s="156">
        <v>0</v>
      </c>
      <c r="E30" s="156">
        <v>0</v>
      </c>
      <c r="F30" s="436">
        <f t="shared" si="2"/>
        <v>0</v>
      </c>
      <c r="G30" s="129">
        <v>0</v>
      </c>
      <c r="H30" s="122" t="e">
        <f t="shared" si="1"/>
        <v>#DIV/0!</v>
      </c>
    </row>
    <row r="31" spans="1:8" ht="37.5" customHeight="1" x14ac:dyDescent="0.25">
      <c r="A31" s="151">
        <v>642</v>
      </c>
      <c r="B31" s="158" t="s">
        <v>33</v>
      </c>
      <c r="C31" s="159">
        <f>SUM(C32:C36)</f>
        <v>54995.65</v>
      </c>
      <c r="D31" s="159">
        <f>SUM(D32:D36)</f>
        <v>51000</v>
      </c>
      <c r="E31" s="159">
        <f>SUM(E32:E36)</f>
        <v>51000</v>
      </c>
      <c r="F31" s="431">
        <f t="shared" si="2"/>
        <v>2000</v>
      </c>
      <c r="G31" s="159">
        <f>SUM(G32:G36)</f>
        <v>53000</v>
      </c>
      <c r="H31" s="122">
        <f t="shared" si="1"/>
        <v>100</v>
      </c>
    </row>
    <row r="32" spans="1:8" ht="42.75" customHeight="1" x14ac:dyDescent="0.25">
      <c r="A32" s="160">
        <v>64222</v>
      </c>
      <c r="B32" s="161" t="s">
        <v>237</v>
      </c>
      <c r="C32" s="129">
        <v>26367.91</v>
      </c>
      <c r="D32" s="129">
        <v>18000</v>
      </c>
      <c r="E32" s="162">
        <v>18000</v>
      </c>
      <c r="F32" s="434">
        <f t="shared" si="2"/>
        <v>2000</v>
      </c>
      <c r="G32" s="484">
        <v>20000</v>
      </c>
      <c r="H32" s="122">
        <f t="shared" si="1"/>
        <v>100</v>
      </c>
    </row>
    <row r="33" spans="1:8" x14ac:dyDescent="0.25">
      <c r="A33" s="160">
        <v>6422</v>
      </c>
      <c r="B33" s="161" t="s">
        <v>238</v>
      </c>
      <c r="C33" s="163">
        <v>19656.419999999998</v>
      </c>
      <c r="D33" s="163">
        <v>25000</v>
      </c>
      <c r="E33" s="162">
        <v>25000</v>
      </c>
      <c r="F33" s="434">
        <f t="shared" si="2"/>
        <v>0</v>
      </c>
      <c r="G33" s="129">
        <v>25000</v>
      </c>
      <c r="H33" s="122">
        <f t="shared" si="1"/>
        <v>100</v>
      </c>
    </row>
    <row r="34" spans="1:8" x14ac:dyDescent="0.25">
      <c r="A34" s="160">
        <v>6423</v>
      </c>
      <c r="B34" s="164" t="s">
        <v>239</v>
      </c>
      <c r="C34" s="129">
        <v>7474.4</v>
      </c>
      <c r="D34" s="129">
        <v>7500</v>
      </c>
      <c r="E34" s="162">
        <v>7500</v>
      </c>
      <c r="F34" s="434">
        <f t="shared" si="2"/>
        <v>0</v>
      </c>
      <c r="G34" s="484">
        <v>7500</v>
      </c>
      <c r="H34" s="122">
        <f t="shared" si="1"/>
        <v>100</v>
      </c>
    </row>
    <row r="35" spans="1:8" x14ac:dyDescent="0.25">
      <c r="A35" s="160">
        <v>6425</v>
      </c>
      <c r="B35" s="164" t="s">
        <v>240</v>
      </c>
      <c r="C35" s="163">
        <v>663.61</v>
      </c>
      <c r="D35" s="163">
        <v>0</v>
      </c>
      <c r="E35" s="162">
        <v>0</v>
      </c>
      <c r="F35" s="434">
        <f t="shared" si="2"/>
        <v>0</v>
      </c>
      <c r="G35" s="163">
        <v>0</v>
      </c>
      <c r="H35" s="122" t="e">
        <f t="shared" si="1"/>
        <v>#DIV/0!</v>
      </c>
    </row>
    <row r="36" spans="1:8" x14ac:dyDescent="0.25">
      <c r="A36" s="160">
        <v>6429</v>
      </c>
      <c r="B36" s="164" t="s">
        <v>241</v>
      </c>
      <c r="C36" s="163">
        <v>833.31</v>
      </c>
      <c r="D36" s="163">
        <v>500</v>
      </c>
      <c r="E36" s="162">
        <v>500</v>
      </c>
      <c r="F36" s="431">
        <f t="shared" si="2"/>
        <v>0</v>
      </c>
      <c r="G36" s="163">
        <v>500</v>
      </c>
      <c r="H36" s="122">
        <f t="shared" si="1"/>
        <v>100</v>
      </c>
    </row>
    <row r="37" spans="1:8" ht="36.75" thickBot="1" x14ac:dyDescent="0.3">
      <c r="A37" s="165">
        <v>65</v>
      </c>
      <c r="B37" s="166" t="s">
        <v>242</v>
      </c>
      <c r="C37" s="167">
        <f>SUM(C38+C42+C47)</f>
        <v>112386.89</v>
      </c>
      <c r="D37" s="167">
        <f>SUM(D38+D42+D47)</f>
        <v>104175</v>
      </c>
      <c r="E37" s="167">
        <f>SUM(E38+E42+E47)</f>
        <v>102220</v>
      </c>
      <c r="F37" s="434">
        <f t="shared" si="2"/>
        <v>-20470</v>
      </c>
      <c r="G37" s="167">
        <f>SUM(G38+G42+G47)</f>
        <v>81750</v>
      </c>
      <c r="H37" s="122">
        <f t="shared" si="1"/>
        <v>98.12335013198944</v>
      </c>
    </row>
    <row r="38" spans="1:8" x14ac:dyDescent="0.25">
      <c r="A38" s="136">
        <v>651</v>
      </c>
      <c r="B38" s="134" t="s">
        <v>34</v>
      </c>
      <c r="C38" s="168">
        <f>SUM(C39:C41)</f>
        <v>25182.35</v>
      </c>
      <c r="D38" s="168">
        <f>SUM(D39:D41)</f>
        <v>21000</v>
      </c>
      <c r="E38" s="168">
        <f>SUM(E39:E41)</f>
        <v>21100</v>
      </c>
      <c r="F38" s="431">
        <f t="shared" si="2"/>
        <v>0</v>
      </c>
      <c r="G38" s="168">
        <f>SUM(G39:G41)</f>
        <v>21100</v>
      </c>
      <c r="H38" s="122">
        <f t="shared" si="1"/>
        <v>100.47619047619048</v>
      </c>
    </row>
    <row r="39" spans="1:8" ht="16.5" customHeight="1" x14ac:dyDescent="0.25">
      <c r="A39" s="169">
        <v>6512</v>
      </c>
      <c r="B39" s="170" t="s">
        <v>243</v>
      </c>
      <c r="C39" s="171">
        <v>53.09</v>
      </c>
      <c r="D39" s="171">
        <v>0</v>
      </c>
      <c r="E39" s="156">
        <v>100</v>
      </c>
      <c r="F39" s="431">
        <f t="shared" si="2"/>
        <v>0</v>
      </c>
      <c r="G39" s="172">
        <v>100</v>
      </c>
      <c r="H39" s="122" t="e">
        <f t="shared" si="1"/>
        <v>#DIV/0!</v>
      </c>
    </row>
    <row r="40" spans="1:8" x14ac:dyDescent="0.25">
      <c r="A40" s="169">
        <v>6513</v>
      </c>
      <c r="B40" s="170" t="s">
        <v>244</v>
      </c>
      <c r="C40" s="171">
        <v>0</v>
      </c>
      <c r="D40" s="171">
        <v>0</v>
      </c>
      <c r="E40" s="156">
        <v>0</v>
      </c>
      <c r="F40" s="434">
        <f t="shared" si="2"/>
        <v>0</v>
      </c>
      <c r="G40" s="172">
        <v>0</v>
      </c>
      <c r="H40" s="122" t="e">
        <f t="shared" si="1"/>
        <v>#DIV/0!</v>
      </c>
    </row>
    <row r="41" spans="1:8" x14ac:dyDescent="0.25">
      <c r="A41" s="169">
        <v>6514</v>
      </c>
      <c r="B41" s="170" t="s">
        <v>245</v>
      </c>
      <c r="C41" s="173">
        <v>25129.26</v>
      </c>
      <c r="D41" s="173">
        <v>21000</v>
      </c>
      <c r="E41" s="156">
        <v>21000</v>
      </c>
      <c r="F41" s="434">
        <f t="shared" si="2"/>
        <v>0</v>
      </c>
      <c r="G41" s="172">
        <v>21000</v>
      </c>
      <c r="H41" s="122">
        <f t="shared" si="1"/>
        <v>100</v>
      </c>
    </row>
    <row r="42" spans="1:8" x14ac:dyDescent="0.25">
      <c r="A42" s="151">
        <v>652</v>
      </c>
      <c r="B42" s="152" t="s">
        <v>35</v>
      </c>
      <c r="C42" s="159">
        <f>SUM(C43:C46)</f>
        <v>30781</v>
      </c>
      <c r="D42" s="159">
        <f>SUM(D43:D46)</f>
        <v>23155</v>
      </c>
      <c r="E42" s="159">
        <f>SUM(E43:E46)</f>
        <v>21120</v>
      </c>
      <c r="F42" s="434">
        <f t="shared" si="2"/>
        <v>-18970</v>
      </c>
      <c r="G42" s="159">
        <f>SUM(G43:G46)</f>
        <v>2150</v>
      </c>
      <c r="H42" s="122">
        <f t="shared" si="1"/>
        <v>91.211401425178153</v>
      </c>
    </row>
    <row r="43" spans="1:8" x14ac:dyDescent="0.25">
      <c r="A43" s="160">
        <v>6522</v>
      </c>
      <c r="B43" s="174" t="s">
        <v>420</v>
      </c>
      <c r="C43" s="129">
        <v>21.55</v>
      </c>
      <c r="D43" s="129">
        <v>25</v>
      </c>
      <c r="E43" s="162">
        <v>50</v>
      </c>
      <c r="F43" s="431">
        <f t="shared" si="2"/>
        <v>0</v>
      </c>
      <c r="G43" s="132">
        <v>50</v>
      </c>
      <c r="H43" s="122">
        <f t="shared" si="1"/>
        <v>200</v>
      </c>
    </row>
    <row r="44" spans="1:8" x14ac:dyDescent="0.25">
      <c r="A44" s="160">
        <v>6524</v>
      </c>
      <c r="B44" s="174" t="s">
        <v>246</v>
      </c>
      <c r="C44" s="175">
        <v>29829.33</v>
      </c>
      <c r="D44" s="175">
        <v>22130</v>
      </c>
      <c r="E44" s="162">
        <v>20000</v>
      </c>
      <c r="F44" s="434">
        <f t="shared" si="2"/>
        <v>-19000</v>
      </c>
      <c r="G44" s="485">
        <v>1000</v>
      </c>
      <c r="H44" s="122">
        <f t="shared" si="1"/>
        <v>90.375056484410294</v>
      </c>
    </row>
    <row r="45" spans="1:8" x14ac:dyDescent="0.25">
      <c r="A45" s="176">
        <v>6526901</v>
      </c>
      <c r="B45" s="177" t="s">
        <v>247</v>
      </c>
      <c r="C45" s="178">
        <v>796.34</v>
      </c>
      <c r="D45" s="178">
        <v>800</v>
      </c>
      <c r="E45" s="179">
        <v>800</v>
      </c>
      <c r="F45" s="434">
        <f t="shared" si="2"/>
        <v>0</v>
      </c>
      <c r="G45" s="175">
        <v>800</v>
      </c>
      <c r="H45" s="122">
        <f t="shared" si="1"/>
        <v>100</v>
      </c>
    </row>
    <row r="46" spans="1:8" ht="24" x14ac:dyDescent="0.25">
      <c r="A46" s="176">
        <v>65264</v>
      </c>
      <c r="B46" s="180" t="s">
        <v>248</v>
      </c>
      <c r="C46" s="178">
        <v>133.78</v>
      </c>
      <c r="D46" s="178">
        <v>200</v>
      </c>
      <c r="E46" s="179">
        <v>270</v>
      </c>
      <c r="F46" s="434">
        <f t="shared" si="2"/>
        <v>30</v>
      </c>
      <c r="G46" s="175">
        <v>300</v>
      </c>
      <c r="H46" s="122">
        <f t="shared" si="1"/>
        <v>135</v>
      </c>
    </row>
    <row r="47" spans="1:8" x14ac:dyDescent="0.25">
      <c r="A47" s="151">
        <v>653</v>
      </c>
      <c r="B47" s="152" t="s">
        <v>36</v>
      </c>
      <c r="C47" s="159">
        <f>SUM(C48:C49)</f>
        <v>56423.54</v>
      </c>
      <c r="D47" s="159">
        <f>SUM(D48:D49)</f>
        <v>60020</v>
      </c>
      <c r="E47" s="159">
        <f>SUM(E48:E49)</f>
        <v>60000</v>
      </c>
      <c r="F47" s="434">
        <f t="shared" si="2"/>
        <v>-1500</v>
      </c>
      <c r="G47" s="159">
        <f>SUM(G48:G49)</f>
        <v>58500</v>
      </c>
      <c r="H47" s="122">
        <f t="shared" si="1"/>
        <v>99.966677774075308</v>
      </c>
    </row>
    <row r="48" spans="1:8" x14ac:dyDescent="0.25">
      <c r="A48" s="160">
        <v>65311</v>
      </c>
      <c r="B48" s="174" t="s">
        <v>249</v>
      </c>
      <c r="C48" s="175">
        <v>394.18</v>
      </c>
      <c r="D48" s="175">
        <v>5020</v>
      </c>
      <c r="E48" s="162">
        <v>5000</v>
      </c>
      <c r="F48" s="431">
        <f t="shared" si="2"/>
        <v>-1500</v>
      </c>
      <c r="G48" s="485">
        <v>3500</v>
      </c>
      <c r="H48" s="122">
        <f t="shared" si="1"/>
        <v>99.601593625498012</v>
      </c>
    </row>
    <row r="49" spans="1:8" x14ac:dyDescent="0.25">
      <c r="A49" s="160">
        <v>65321</v>
      </c>
      <c r="B49" s="174" t="s">
        <v>250</v>
      </c>
      <c r="C49" s="175">
        <v>56029.36</v>
      </c>
      <c r="D49" s="175">
        <v>55000</v>
      </c>
      <c r="E49" s="162">
        <v>55000</v>
      </c>
      <c r="F49" s="434">
        <f t="shared" si="2"/>
        <v>0</v>
      </c>
      <c r="G49" s="175">
        <v>55000</v>
      </c>
      <c r="H49" s="122">
        <f t="shared" si="1"/>
        <v>100</v>
      </c>
    </row>
    <row r="50" spans="1:8" ht="24" x14ac:dyDescent="0.25">
      <c r="A50" s="151">
        <v>66</v>
      </c>
      <c r="B50" s="181" t="s">
        <v>251</v>
      </c>
      <c r="C50" s="159">
        <f>SUM(C51+C55)</f>
        <v>11755.27</v>
      </c>
      <c r="D50" s="159">
        <f>SUM(D51+D55)</f>
        <v>9682</v>
      </c>
      <c r="E50" s="159">
        <f>SUM(E51+E55)</f>
        <v>9315</v>
      </c>
      <c r="F50" s="434">
        <f t="shared" si="2"/>
        <v>1000</v>
      </c>
      <c r="G50" s="159">
        <f>SUM(G51+G55)</f>
        <v>10315</v>
      </c>
      <c r="H50" s="122">
        <f t="shared" si="1"/>
        <v>96.209460855195204</v>
      </c>
    </row>
    <row r="51" spans="1:8" ht="24" x14ac:dyDescent="0.25">
      <c r="A51" s="151">
        <v>661</v>
      </c>
      <c r="B51" s="181" t="s">
        <v>252</v>
      </c>
      <c r="C51" s="159">
        <f>SUM(C52:C54)</f>
        <v>11489.82</v>
      </c>
      <c r="D51" s="159">
        <f>SUM(D52:D54)</f>
        <v>9615</v>
      </c>
      <c r="E51" s="159">
        <f>SUM(E53:E54)</f>
        <v>9315</v>
      </c>
      <c r="F51" s="437">
        <f t="shared" si="2"/>
        <v>1000</v>
      </c>
      <c r="G51" s="159">
        <f>SUM(G53:G54)</f>
        <v>10315</v>
      </c>
      <c r="H51" s="122">
        <f t="shared" si="1"/>
        <v>96.879875195007799</v>
      </c>
    </row>
    <row r="52" spans="1:8" x14ac:dyDescent="0.25">
      <c r="A52" s="182">
        <v>661</v>
      </c>
      <c r="B52" s="183" t="s">
        <v>253</v>
      </c>
      <c r="C52" s="175">
        <v>0</v>
      </c>
      <c r="D52" s="175">
        <v>300</v>
      </c>
      <c r="E52" s="162">
        <v>500</v>
      </c>
      <c r="F52" s="433">
        <f t="shared" si="2"/>
        <v>50</v>
      </c>
      <c r="G52" s="184">
        <v>550</v>
      </c>
      <c r="H52" s="122">
        <f t="shared" si="1"/>
        <v>166.66666666666669</v>
      </c>
    </row>
    <row r="53" spans="1:8" ht="36" x14ac:dyDescent="0.25">
      <c r="A53" s="160">
        <v>66151</v>
      </c>
      <c r="B53" s="185" t="s">
        <v>254</v>
      </c>
      <c r="C53" s="175">
        <v>6987.86</v>
      </c>
      <c r="D53" s="175">
        <v>4000</v>
      </c>
      <c r="E53" s="162">
        <v>4000</v>
      </c>
      <c r="F53" s="434">
        <f t="shared" si="2"/>
        <v>1000</v>
      </c>
      <c r="G53" s="486">
        <v>5000</v>
      </c>
      <c r="H53" s="122">
        <f t="shared" si="1"/>
        <v>100</v>
      </c>
    </row>
    <row r="54" spans="1:8" ht="24" x14ac:dyDescent="0.25">
      <c r="A54" s="160">
        <v>66151</v>
      </c>
      <c r="B54" s="185" t="s">
        <v>255</v>
      </c>
      <c r="C54" s="175">
        <v>4501.96</v>
      </c>
      <c r="D54" s="175">
        <v>5315</v>
      </c>
      <c r="E54" s="162">
        <v>5315</v>
      </c>
      <c r="F54" s="434">
        <f t="shared" si="2"/>
        <v>0</v>
      </c>
      <c r="G54" s="184">
        <v>5315</v>
      </c>
      <c r="H54" s="122">
        <f t="shared" si="1"/>
        <v>100</v>
      </c>
    </row>
    <row r="55" spans="1:8" ht="24" x14ac:dyDescent="0.25">
      <c r="A55" s="151">
        <v>663</v>
      </c>
      <c r="B55" s="181" t="s">
        <v>256</v>
      </c>
      <c r="C55" s="186">
        <f>SUM(C56:C57)</f>
        <v>265.45</v>
      </c>
      <c r="D55" s="186">
        <f>SUM(D56:D57)</f>
        <v>67</v>
      </c>
      <c r="E55" s="186">
        <f>SUM(E56:E57)</f>
        <v>0</v>
      </c>
      <c r="F55" s="434">
        <f t="shared" si="2"/>
        <v>0</v>
      </c>
      <c r="G55" s="186">
        <f>SUM(G56:G57)</f>
        <v>0</v>
      </c>
      <c r="H55" s="122">
        <f t="shared" si="1"/>
        <v>0</v>
      </c>
    </row>
    <row r="56" spans="1:8" ht="24" x14ac:dyDescent="0.25">
      <c r="A56" s="160">
        <v>663</v>
      </c>
      <c r="B56" s="185" t="s">
        <v>257</v>
      </c>
      <c r="C56" s="175">
        <v>265.45</v>
      </c>
      <c r="D56" s="175">
        <v>0</v>
      </c>
      <c r="E56" s="162">
        <v>0</v>
      </c>
      <c r="F56" s="434">
        <f t="shared" si="2"/>
        <v>0</v>
      </c>
      <c r="G56" s="184"/>
      <c r="H56" s="122" t="e">
        <f t="shared" si="1"/>
        <v>#DIV/0!</v>
      </c>
    </row>
    <row r="57" spans="1:8" x14ac:dyDescent="0.25">
      <c r="A57" s="160">
        <v>66323</v>
      </c>
      <c r="B57" s="185" t="s">
        <v>258</v>
      </c>
      <c r="C57" s="175">
        <v>0</v>
      </c>
      <c r="D57" s="175">
        <v>67</v>
      </c>
      <c r="E57" s="162">
        <v>0</v>
      </c>
      <c r="F57" s="434">
        <f t="shared" si="2"/>
        <v>0</v>
      </c>
      <c r="G57" s="184"/>
      <c r="H57" s="122">
        <f t="shared" si="1"/>
        <v>0</v>
      </c>
    </row>
    <row r="58" spans="1:8" x14ac:dyDescent="0.25">
      <c r="A58" s="151">
        <v>68</v>
      </c>
      <c r="B58" s="181" t="s">
        <v>259</v>
      </c>
      <c r="C58" s="159">
        <f>C59</f>
        <v>5322.18</v>
      </c>
      <c r="D58" s="159">
        <f>D59</f>
        <v>6200</v>
      </c>
      <c r="E58" s="159">
        <f>E59</f>
        <v>6500</v>
      </c>
      <c r="F58" s="434">
        <f t="shared" si="2"/>
        <v>0</v>
      </c>
      <c r="G58" s="159">
        <f>G59</f>
        <v>6500</v>
      </c>
      <c r="H58" s="122">
        <f t="shared" si="1"/>
        <v>104.83870967741935</v>
      </c>
    </row>
    <row r="59" spans="1:8" x14ac:dyDescent="0.25">
      <c r="A59" s="151">
        <v>681</v>
      </c>
      <c r="B59" s="181" t="s">
        <v>260</v>
      </c>
      <c r="C59" s="159">
        <f>SUM(C60:C61)</f>
        <v>5322.18</v>
      </c>
      <c r="D59" s="159">
        <f>SUM(D60:D61)</f>
        <v>6200</v>
      </c>
      <c r="E59" s="159">
        <f>SUM(E60:E61)</f>
        <v>6500</v>
      </c>
      <c r="F59" s="434">
        <f t="shared" si="2"/>
        <v>0</v>
      </c>
      <c r="G59" s="159">
        <f>SUM(G60:G61)</f>
        <v>6500</v>
      </c>
      <c r="H59" s="122">
        <f t="shared" si="1"/>
        <v>104.83870967741935</v>
      </c>
    </row>
    <row r="60" spans="1:8" x14ac:dyDescent="0.25">
      <c r="A60" s="139">
        <v>68191</v>
      </c>
      <c r="B60" s="187" t="s">
        <v>261</v>
      </c>
      <c r="C60" s="188">
        <v>13.27</v>
      </c>
      <c r="D60" s="188">
        <v>200</v>
      </c>
      <c r="E60" s="188">
        <v>500</v>
      </c>
      <c r="F60" s="434">
        <f t="shared" si="2"/>
        <v>0</v>
      </c>
      <c r="G60" s="487">
        <v>500</v>
      </c>
      <c r="H60" s="122">
        <f t="shared" si="1"/>
        <v>250</v>
      </c>
    </row>
    <row r="61" spans="1:8" x14ac:dyDescent="0.25">
      <c r="A61" s="160">
        <v>68191</v>
      </c>
      <c r="B61" s="185" t="s">
        <v>262</v>
      </c>
      <c r="C61" s="175">
        <v>5308.91</v>
      </c>
      <c r="D61" s="175">
        <v>6000</v>
      </c>
      <c r="E61" s="162">
        <v>6000</v>
      </c>
      <c r="F61" s="434">
        <f t="shared" si="2"/>
        <v>0</v>
      </c>
      <c r="G61" s="486">
        <v>6000</v>
      </c>
      <c r="H61" s="122">
        <f t="shared" si="1"/>
        <v>100</v>
      </c>
    </row>
    <row r="62" spans="1:8" ht="15.75" x14ac:dyDescent="0.25">
      <c r="A62" s="546" t="s">
        <v>37</v>
      </c>
      <c r="B62" s="546"/>
      <c r="C62" s="189"/>
      <c r="D62" s="113"/>
      <c r="E62" s="114"/>
      <c r="F62" s="190"/>
      <c r="G62" s="190"/>
      <c r="H62" s="122"/>
    </row>
    <row r="63" spans="1:8" ht="24" thickBot="1" x14ac:dyDescent="0.3">
      <c r="A63" s="116" t="s">
        <v>23</v>
      </c>
      <c r="B63" s="117" t="s">
        <v>24</v>
      </c>
      <c r="C63" s="118" t="s">
        <v>219</v>
      </c>
      <c r="D63" s="118" t="s">
        <v>220</v>
      </c>
      <c r="E63" s="118" t="s">
        <v>221</v>
      </c>
      <c r="F63" s="30" t="s">
        <v>25</v>
      </c>
      <c r="G63" s="30" t="s">
        <v>5</v>
      </c>
      <c r="H63" s="122"/>
    </row>
    <row r="64" spans="1:8" ht="32.25" thickBot="1" x14ac:dyDescent="0.3">
      <c r="A64" s="191">
        <v>7</v>
      </c>
      <c r="B64" s="192" t="s">
        <v>7</v>
      </c>
      <c r="C64" s="193">
        <f>SUM(C65+C68)</f>
        <v>35089.43</v>
      </c>
      <c r="D64" s="193">
        <f>SUM(D65+D68)</f>
        <v>50000</v>
      </c>
      <c r="E64" s="193">
        <f>SUM(E65+E68)</f>
        <v>60000</v>
      </c>
      <c r="F64" s="429" t="s">
        <v>25</v>
      </c>
      <c r="G64" s="193">
        <f>SUM(G65+G68)</f>
        <v>60000</v>
      </c>
      <c r="H64" s="122">
        <f t="shared" si="1"/>
        <v>120</v>
      </c>
    </row>
    <row r="65" spans="1:8" ht="24" x14ac:dyDescent="0.25">
      <c r="A65" s="194">
        <v>71</v>
      </c>
      <c r="B65" s="195" t="s">
        <v>263</v>
      </c>
      <c r="C65" s="121">
        <f>C66</f>
        <v>35089.43</v>
      </c>
      <c r="D65" s="121">
        <f>D66</f>
        <v>20000</v>
      </c>
      <c r="E65" s="121">
        <f>E66</f>
        <v>25000</v>
      </c>
      <c r="F65" s="438">
        <f t="shared" ref="F65:F72" si="3">G65-E65</f>
        <v>0</v>
      </c>
      <c r="G65" s="121">
        <f>G66</f>
        <v>25000</v>
      </c>
      <c r="H65" s="122">
        <f t="shared" si="1"/>
        <v>125</v>
      </c>
    </row>
    <row r="66" spans="1:8" ht="24.75" thickBot="1" x14ac:dyDescent="0.3">
      <c r="A66" s="196">
        <v>711</v>
      </c>
      <c r="B66" s="197" t="s">
        <v>264</v>
      </c>
      <c r="C66" s="198">
        <f>C67</f>
        <v>35089.43</v>
      </c>
      <c r="D66" s="198">
        <f>D67</f>
        <v>20000</v>
      </c>
      <c r="E66" s="198">
        <f>SUM(E67)</f>
        <v>25000</v>
      </c>
      <c r="F66" s="439">
        <f t="shared" si="3"/>
        <v>0</v>
      </c>
      <c r="G66" s="488">
        <v>25000</v>
      </c>
      <c r="H66" s="122">
        <f t="shared" si="1"/>
        <v>125</v>
      </c>
    </row>
    <row r="67" spans="1:8" ht="15.75" x14ac:dyDescent="0.25">
      <c r="A67" s="199">
        <v>7111</v>
      </c>
      <c r="B67" s="174" t="s">
        <v>265</v>
      </c>
      <c r="C67" s="200">
        <v>35089.43</v>
      </c>
      <c r="D67" s="200">
        <v>20000</v>
      </c>
      <c r="E67" s="200">
        <v>25000</v>
      </c>
      <c r="F67" s="440">
        <f t="shared" si="3"/>
        <v>-10000</v>
      </c>
      <c r="G67" s="489">
        <v>15000</v>
      </c>
      <c r="H67" s="122">
        <f t="shared" si="1"/>
        <v>125</v>
      </c>
    </row>
    <row r="68" spans="1:8" ht="24" x14ac:dyDescent="0.25">
      <c r="A68" s="201">
        <v>72</v>
      </c>
      <c r="B68" s="202" t="s">
        <v>266</v>
      </c>
      <c r="C68" s="203">
        <f>SUM(C69+C71)</f>
        <v>0</v>
      </c>
      <c r="D68" s="203">
        <f>SUM(D69+D71)</f>
        <v>30000</v>
      </c>
      <c r="E68" s="203">
        <f>SUM(E69+E71)</f>
        <v>35000</v>
      </c>
      <c r="F68" s="441">
        <f t="shared" si="3"/>
        <v>0</v>
      </c>
      <c r="G68" s="203">
        <f>SUM(G69+G71)</f>
        <v>35000</v>
      </c>
      <c r="H68" s="122">
        <f t="shared" si="1"/>
        <v>116.66666666666667</v>
      </c>
    </row>
    <row r="69" spans="1:8" ht="15.75" x14ac:dyDescent="0.25">
      <c r="A69" s="204">
        <v>721</v>
      </c>
      <c r="B69" s="205" t="s">
        <v>267</v>
      </c>
      <c r="C69" s="206">
        <f>C70</f>
        <v>0</v>
      </c>
      <c r="D69" s="206">
        <f>D70</f>
        <v>30000</v>
      </c>
      <c r="E69" s="206">
        <f>E70</f>
        <v>25000</v>
      </c>
      <c r="F69" s="440">
        <f t="shared" si="3"/>
        <v>0</v>
      </c>
      <c r="G69" s="206">
        <f>G70</f>
        <v>25000</v>
      </c>
      <c r="H69" s="122">
        <f t="shared" si="1"/>
        <v>83.333333333333343</v>
      </c>
    </row>
    <row r="70" spans="1:8" ht="15.75" x14ac:dyDescent="0.25">
      <c r="A70" s="207">
        <v>721</v>
      </c>
      <c r="B70" s="208" t="s">
        <v>268</v>
      </c>
      <c r="C70" s="209">
        <v>0</v>
      </c>
      <c r="D70" s="209">
        <v>30000</v>
      </c>
      <c r="E70" s="209">
        <v>25000</v>
      </c>
      <c r="F70" s="440">
        <f t="shared" si="3"/>
        <v>0</v>
      </c>
      <c r="G70" s="489">
        <v>25000</v>
      </c>
      <c r="H70" s="122">
        <f t="shared" si="1"/>
        <v>83.333333333333343</v>
      </c>
    </row>
    <row r="71" spans="1:8" ht="15.75" x14ac:dyDescent="0.25">
      <c r="A71" s="210">
        <v>722</v>
      </c>
      <c r="B71" s="211" t="s">
        <v>269</v>
      </c>
      <c r="C71" s="212">
        <f>C72</f>
        <v>0</v>
      </c>
      <c r="D71" s="212">
        <f>D72</f>
        <v>0</v>
      </c>
      <c r="E71" s="212">
        <f>E72</f>
        <v>10000</v>
      </c>
      <c r="F71" s="440">
        <f t="shared" si="3"/>
        <v>0</v>
      </c>
      <c r="G71" s="212">
        <f>G72</f>
        <v>10000</v>
      </c>
      <c r="H71" s="122" t="e">
        <f t="shared" si="1"/>
        <v>#DIV/0!</v>
      </c>
    </row>
    <row r="72" spans="1:8" ht="35.25" customHeight="1" x14ac:dyDescent="0.25">
      <c r="A72" s="213">
        <v>722</v>
      </c>
      <c r="B72" s="185" t="s">
        <v>270</v>
      </c>
      <c r="C72" s="200">
        <v>0</v>
      </c>
      <c r="D72" s="200">
        <v>0</v>
      </c>
      <c r="E72" s="214">
        <v>10000</v>
      </c>
      <c r="F72" s="440">
        <f t="shared" si="3"/>
        <v>0</v>
      </c>
      <c r="G72" s="489">
        <v>10000</v>
      </c>
      <c r="H72" s="122" t="e">
        <f t="shared" si="1"/>
        <v>#DIV/0!</v>
      </c>
    </row>
    <row r="73" spans="1:8" ht="16.5" thickBot="1" x14ac:dyDescent="0.3">
      <c r="A73" s="547" t="s">
        <v>271</v>
      </c>
      <c r="B73" s="547"/>
      <c r="C73" s="547"/>
      <c r="D73" s="215"/>
      <c r="E73" s="216"/>
      <c r="F73" s="217"/>
      <c r="G73" s="218"/>
      <c r="H73" s="122"/>
    </row>
    <row r="74" spans="1:8" ht="15.75" thickBot="1" x14ac:dyDescent="0.3">
      <c r="A74" s="219">
        <v>8</v>
      </c>
      <c r="B74" s="220" t="s">
        <v>38</v>
      </c>
      <c r="C74" s="221">
        <f>SUM(C75+C78)</f>
        <v>12743.04</v>
      </c>
      <c r="D74" s="221">
        <f>SUM(D75+D78)</f>
        <v>15000</v>
      </c>
      <c r="E74" s="221">
        <f>SUM(E75+E78)</f>
        <v>16500</v>
      </c>
      <c r="F74" s="442">
        <f t="shared" ref="F74:F82" si="4">G74-E74</f>
        <v>0</v>
      </c>
      <c r="G74" s="221">
        <f>SUM(G75+G78)</f>
        <v>16500</v>
      </c>
      <c r="H74" s="122">
        <f t="shared" si="1"/>
        <v>110.00000000000001</v>
      </c>
    </row>
    <row r="75" spans="1:8" ht="24.75" thickBot="1" x14ac:dyDescent="0.3">
      <c r="A75" s="222">
        <v>83</v>
      </c>
      <c r="B75" s="223" t="s">
        <v>272</v>
      </c>
      <c r="C75" s="224">
        <f t="shared" ref="C75:G76" si="5">SUM(C76)</f>
        <v>0</v>
      </c>
      <c r="D75" s="224">
        <f t="shared" si="5"/>
        <v>0</v>
      </c>
      <c r="E75" s="224">
        <f t="shared" si="5"/>
        <v>1500</v>
      </c>
      <c r="F75" s="443">
        <f t="shared" si="4"/>
        <v>0</v>
      </c>
      <c r="G75" s="227">
        <f t="shared" si="5"/>
        <v>1500</v>
      </c>
      <c r="H75" s="122" t="e">
        <f t="shared" ref="H75:H138" si="6">E75/D75*100</f>
        <v>#DIV/0!</v>
      </c>
    </row>
    <row r="76" spans="1:8" ht="36" x14ac:dyDescent="0.25">
      <c r="A76" s="225">
        <v>832</v>
      </c>
      <c r="B76" s="226" t="s">
        <v>273</v>
      </c>
      <c r="C76" s="227">
        <f t="shared" si="5"/>
        <v>0</v>
      </c>
      <c r="D76" s="227">
        <f t="shared" si="5"/>
        <v>0</v>
      </c>
      <c r="E76" s="227">
        <f t="shared" si="5"/>
        <v>1500</v>
      </c>
      <c r="F76" s="444">
        <f t="shared" si="4"/>
        <v>0</v>
      </c>
      <c r="G76" s="227">
        <f t="shared" si="5"/>
        <v>1500</v>
      </c>
      <c r="H76" s="122" t="e">
        <f t="shared" si="6"/>
        <v>#DIV/0!</v>
      </c>
    </row>
    <row r="77" spans="1:8" x14ac:dyDescent="0.25">
      <c r="A77" s="228">
        <v>83212</v>
      </c>
      <c r="B77" s="229" t="s">
        <v>274</v>
      </c>
      <c r="C77" s="230">
        <v>0</v>
      </c>
      <c r="D77" s="230">
        <v>0</v>
      </c>
      <c r="E77" s="230">
        <v>1500</v>
      </c>
      <c r="F77" s="446">
        <f t="shared" si="4"/>
        <v>0</v>
      </c>
      <c r="G77" s="231">
        <v>1500</v>
      </c>
      <c r="H77" s="122" t="e">
        <f t="shared" si="6"/>
        <v>#DIV/0!</v>
      </c>
    </row>
    <row r="78" spans="1:8" x14ac:dyDescent="0.25">
      <c r="A78" s="225">
        <v>84</v>
      </c>
      <c r="B78" s="226" t="s">
        <v>39</v>
      </c>
      <c r="C78" s="227">
        <f>SUM(C79+C81)</f>
        <v>12743.04</v>
      </c>
      <c r="D78" s="227">
        <f>SUM(D79+D81)</f>
        <v>15000</v>
      </c>
      <c r="E78" s="227">
        <f>SUM(E79+E81)</f>
        <v>15000</v>
      </c>
      <c r="F78" s="446">
        <f t="shared" si="4"/>
        <v>0</v>
      </c>
      <c r="G78" s="227">
        <v>15000</v>
      </c>
      <c r="H78" s="122">
        <f t="shared" si="6"/>
        <v>100</v>
      </c>
    </row>
    <row r="79" spans="1:8" x14ac:dyDescent="0.25">
      <c r="A79" s="232">
        <v>844</v>
      </c>
      <c r="B79" s="181"/>
      <c r="C79" s="233">
        <f>SUM(C80)</f>
        <v>0</v>
      </c>
      <c r="D79" s="233">
        <f>SUM(D80)</f>
        <v>0</v>
      </c>
      <c r="E79" s="233">
        <f>SUM(E80)</f>
        <v>0</v>
      </c>
      <c r="F79" s="446">
        <f t="shared" si="4"/>
        <v>0</v>
      </c>
      <c r="G79" s="233">
        <f>SUM(G80)</f>
        <v>0</v>
      </c>
      <c r="H79" s="122" t="e">
        <f t="shared" si="6"/>
        <v>#DIV/0!</v>
      </c>
    </row>
    <row r="80" spans="1:8" ht="24" x14ac:dyDescent="0.25">
      <c r="A80" s="234">
        <v>84432</v>
      </c>
      <c r="B80" s="208" t="s">
        <v>275</v>
      </c>
      <c r="C80" s="235">
        <v>0</v>
      </c>
      <c r="D80" s="235">
        <v>0</v>
      </c>
      <c r="E80" s="235">
        <v>0</v>
      </c>
      <c r="F80" s="446">
        <f t="shared" si="4"/>
        <v>0</v>
      </c>
      <c r="G80" s="236"/>
      <c r="H80" s="122" t="e">
        <f t="shared" si="6"/>
        <v>#DIV/0!</v>
      </c>
    </row>
    <row r="81" spans="1:8" ht="24" x14ac:dyDescent="0.25">
      <c r="A81" s="237">
        <v>847</v>
      </c>
      <c r="B81" s="238" t="s">
        <v>40</v>
      </c>
      <c r="C81" s="239">
        <f>C82</f>
        <v>12743.04</v>
      </c>
      <c r="D81" s="239">
        <f>D82</f>
        <v>15000</v>
      </c>
      <c r="E81" s="239">
        <f>SUM(E82)</f>
        <v>15000</v>
      </c>
      <c r="F81" s="446">
        <f t="shared" si="4"/>
        <v>0</v>
      </c>
      <c r="G81" s="239">
        <f>SUM(G82)</f>
        <v>15000</v>
      </c>
      <c r="H81" s="122">
        <f t="shared" si="6"/>
        <v>100</v>
      </c>
    </row>
    <row r="82" spans="1:8" ht="24.75" thickBot="1" x14ac:dyDescent="0.3">
      <c r="A82" s="234">
        <v>847</v>
      </c>
      <c r="B82" s="208" t="s">
        <v>40</v>
      </c>
      <c r="C82" s="235">
        <v>12743.04</v>
      </c>
      <c r="D82" s="235">
        <v>15000</v>
      </c>
      <c r="E82" s="235">
        <v>15000</v>
      </c>
      <c r="F82" s="446">
        <f t="shared" si="4"/>
        <v>0</v>
      </c>
      <c r="G82" s="236">
        <v>15000</v>
      </c>
      <c r="H82" s="122">
        <f t="shared" si="6"/>
        <v>100</v>
      </c>
    </row>
    <row r="83" spans="1:8" ht="16.5" thickBot="1" x14ac:dyDescent="0.3">
      <c r="A83" s="240" t="s">
        <v>41</v>
      </c>
      <c r="B83" s="241"/>
      <c r="C83" s="242">
        <f>C9+C64+C74</f>
        <v>956844.37000000023</v>
      </c>
      <c r="D83" s="242">
        <f>D9+D64+D74</f>
        <v>1017390</v>
      </c>
      <c r="E83" s="242">
        <f>E9+E64+E74</f>
        <v>1746072</v>
      </c>
      <c r="F83" s="445" t="e">
        <f>F9+F64+F74</f>
        <v>#VALUE!</v>
      </c>
      <c r="G83" s="242">
        <f>G9+G64+G74</f>
        <v>1285024.6000000001</v>
      </c>
      <c r="H83" s="122">
        <f t="shared" si="6"/>
        <v>171.62268156754047</v>
      </c>
    </row>
    <row r="84" spans="1:8" ht="15.75" x14ac:dyDescent="0.25">
      <c r="A84" s="548" t="s">
        <v>42</v>
      </c>
      <c r="B84" s="548"/>
      <c r="C84" s="243"/>
      <c r="D84" s="243"/>
      <c r="E84" s="244"/>
      <c r="F84" s="245"/>
      <c r="G84" s="246"/>
      <c r="H84" s="122" t="e">
        <f t="shared" si="6"/>
        <v>#DIV/0!</v>
      </c>
    </row>
    <row r="85" spans="1:8" x14ac:dyDescent="0.25">
      <c r="A85" s="7"/>
      <c r="B85" s="28"/>
      <c r="C85" s="29"/>
      <c r="D85" s="29"/>
      <c r="E85" s="7"/>
      <c r="F85" s="6"/>
      <c r="G85" s="6"/>
      <c r="H85" s="122" t="e">
        <f t="shared" si="6"/>
        <v>#DIV/0!</v>
      </c>
    </row>
    <row r="86" spans="1:8" ht="25.5" customHeight="1" x14ac:dyDescent="0.25">
      <c r="A86" s="116" t="s">
        <v>23</v>
      </c>
      <c r="B86" s="117" t="s">
        <v>24</v>
      </c>
      <c r="C86" s="118" t="s">
        <v>219</v>
      </c>
      <c r="D86" s="118" t="s">
        <v>220</v>
      </c>
      <c r="E86" s="118" t="s">
        <v>221</v>
      </c>
      <c r="F86" s="30" t="s">
        <v>25</v>
      </c>
      <c r="G86" s="30" t="s">
        <v>5</v>
      </c>
      <c r="H86" s="122" t="e">
        <f t="shared" si="6"/>
        <v>#VALUE!</v>
      </c>
    </row>
    <row r="87" spans="1:8" ht="16.5" thickBot="1" x14ac:dyDescent="0.3">
      <c r="A87" s="247">
        <v>3</v>
      </c>
      <c r="B87" s="248" t="s">
        <v>9</v>
      </c>
      <c r="C87" s="249">
        <f>SUM(C88+C102+C155+C164+C167+C172+C184)</f>
        <v>449683.23</v>
      </c>
      <c r="D87" s="249">
        <f>SUM(D88+D102+D155+D164+D167+D172+D184)</f>
        <v>533144</v>
      </c>
      <c r="E87" s="249">
        <f>SUM(E88+E102+E155+E164+E167+E172+E184)</f>
        <v>790898</v>
      </c>
      <c r="F87" s="447">
        <f t="shared" ref="F87:F116" si="7">G87-E87</f>
        <v>-10914.630000000005</v>
      </c>
      <c r="G87" s="249">
        <f>SUM(G88+G102+G155+G164+G167+G172+G184)</f>
        <v>779983.37</v>
      </c>
      <c r="H87" s="122">
        <f t="shared" si="6"/>
        <v>148.3460378434344</v>
      </c>
    </row>
    <row r="88" spans="1:8" ht="15.75" thickBot="1" x14ac:dyDescent="0.3">
      <c r="A88" s="250">
        <v>31</v>
      </c>
      <c r="B88" s="251" t="s">
        <v>43</v>
      </c>
      <c r="C88" s="252">
        <f>SUM(C89+C94+C97)</f>
        <v>140070.72</v>
      </c>
      <c r="D88" s="252">
        <f>SUM(D89+D94+D97)</f>
        <v>135564</v>
      </c>
      <c r="E88" s="252">
        <f>SUM(E89+E94+E97)</f>
        <v>155087</v>
      </c>
      <c r="F88" s="448">
        <f t="shared" si="7"/>
        <v>70471.600000000006</v>
      </c>
      <c r="G88" s="252">
        <f>SUM(G89+G94+G97)</f>
        <v>225558.6</v>
      </c>
      <c r="H88" s="122">
        <f t="shared" si="6"/>
        <v>114.40131598359446</v>
      </c>
    </row>
    <row r="89" spans="1:8" x14ac:dyDescent="0.25">
      <c r="A89" s="253">
        <v>311</v>
      </c>
      <c r="B89" s="254" t="s">
        <v>44</v>
      </c>
      <c r="C89" s="255">
        <f>SUM(C90:C93)</f>
        <v>109284.17</v>
      </c>
      <c r="D89" s="255">
        <f>SUM(D90:D93)</f>
        <v>103910</v>
      </c>
      <c r="E89" s="255">
        <f>SUM(E90:E93)</f>
        <v>118100</v>
      </c>
      <c r="F89" s="449">
        <f t="shared" si="7"/>
        <v>55355</v>
      </c>
      <c r="G89" s="255">
        <f>SUM(G90:G93)</f>
        <v>173455</v>
      </c>
      <c r="H89" s="122">
        <f t="shared" si="6"/>
        <v>113.65604850351265</v>
      </c>
    </row>
    <row r="90" spans="1:8" x14ac:dyDescent="0.25">
      <c r="A90" s="256">
        <v>31111</v>
      </c>
      <c r="B90" s="257" t="s">
        <v>276</v>
      </c>
      <c r="C90" s="258">
        <v>90264.13</v>
      </c>
      <c r="D90" s="258">
        <v>87140</v>
      </c>
      <c r="E90" s="258">
        <v>96000</v>
      </c>
      <c r="F90" s="450">
        <f t="shared" si="7"/>
        <v>53000</v>
      </c>
      <c r="G90" s="259">
        <v>149000</v>
      </c>
      <c r="H90" s="122">
        <f t="shared" si="6"/>
        <v>110.16754647693368</v>
      </c>
    </row>
    <row r="91" spans="1:8" x14ac:dyDescent="0.25">
      <c r="A91" s="256">
        <v>3111101</v>
      </c>
      <c r="B91" s="260" t="s">
        <v>277</v>
      </c>
      <c r="C91" s="258">
        <v>11500.48</v>
      </c>
      <c r="D91" s="258">
        <v>11914</v>
      </c>
      <c r="E91" s="258">
        <v>12300</v>
      </c>
      <c r="F91" s="450">
        <f t="shared" si="7"/>
        <v>6315</v>
      </c>
      <c r="G91" s="259">
        <v>18615</v>
      </c>
      <c r="H91" s="122">
        <f t="shared" si="6"/>
        <v>103.23988584858151</v>
      </c>
    </row>
    <row r="92" spans="1:8" x14ac:dyDescent="0.25">
      <c r="A92" s="256"/>
      <c r="B92" s="261" t="s">
        <v>278</v>
      </c>
      <c r="C92" s="258">
        <v>0</v>
      </c>
      <c r="D92" s="258">
        <v>656</v>
      </c>
      <c r="E92" s="258">
        <v>800</v>
      </c>
      <c r="F92" s="450">
        <f t="shared" si="7"/>
        <v>0</v>
      </c>
      <c r="G92" s="259">
        <v>800</v>
      </c>
      <c r="H92" s="122">
        <f t="shared" si="6"/>
        <v>121.95121951219512</v>
      </c>
    </row>
    <row r="93" spans="1:8" x14ac:dyDescent="0.25">
      <c r="A93" s="262">
        <v>3111104</v>
      </c>
      <c r="B93" s="257" t="s">
        <v>279</v>
      </c>
      <c r="C93" s="258">
        <v>7519.56</v>
      </c>
      <c r="D93" s="258">
        <v>4200</v>
      </c>
      <c r="E93" s="258">
        <v>9000</v>
      </c>
      <c r="F93" s="451">
        <f t="shared" si="7"/>
        <v>-3960</v>
      </c>
      <c r="G93" s="259">
        <v>5040</v>
      </c>
      <c r="H93" s="122">
        <f t="shared" si="6"/>
        <v>214.28571428571428</v>
      </c>
    </row>
    <row r="94" spans="1:8" ht="20.25" customHeight="1" x14ac:dyDescent="0.25">
      <c r="A94" s="263">
        <v>312</v>
      </c>
      <c r="B94" s="264" t="s">
        <v>45</v>
      </c>
      <c r="C94" s="265">
        <f>SUM(C95:C96)</f>
        <v>12754.66</v>
      </c>
      <c r="D94" s="265">
        <f>SUM(D95:D96)</f>
        <v>16389</v>
      </c>
      <c r="E94" s="265">
        <f>SUM(E95:E96)</f>
        <v>17500</v>
      </c>
      <c r="F94" s="451">
        <f t="shared" si="7"/>
        <v>9850</v>
      </c>
      <c r="G94" s="265">
        <f>SUM(G95:G96)</f>
        <v>27350</v>
      </c>
      <c r="H94" s="122">
        <f t="shared" si="6"/>
        <v>106.77893709195192</v>
      </c>
    </row>
    <row r="95" spans="1:8" x14ac:dyDescent="0.25">
      <c r="A95" s="266">
        <v>3121</v>
      </c>
      <c r="B95" s="267" t="s">
        <v>45</v>
      </c>
      <c r="C95" s="268">
        <v>10697.46</v>
      </c>
      <c r="D95" s="268">
        <v>14000</v>
      </c>
      <c r="E95" s="268">
        <v>15000</v>
      </c>
      <c r="F95" s="452">
        <f t="shared" si="7"/>
        <v>9250</v>
      </c>
      <c r="G95" s="269">
        <v>24250</v>
      </c>
      <c r="H95" s="122">
        <f t="shared" si="6"/>
        <v>107.14285714285714</v>
      </c>
    </row>
    <row r="96" spans="1:8" x14ac:dyDescent="0.25">
      <c r="A96" s="266">
        <v>312</v>
      </c>
      <c r="B96" s="270" t="s">
        <v>280</v>
      </c>
      <c r="C96" s="268">
        <v>2057.1999999999998</v>
      </c>
      <c r="D96" s="268">
        <v>2389</v>
      </c>
      <c r="E96" s="268">
        <v>2500</v>
      </c>
      <c r="F96" s="453">
        <f t="shared" si="7"/>
        <v>600</v>
      </c>
      <c r="G96" s="269">
        <v>3100</v>
      </c>
      <c r="H96" s="122">
        <f t="shared" si="6"/>
        <v>104.64629552113855</v>
      </c>
    </row>
    <row r="97" spans="1:8" x14ac:dyDescent="0.25">
      <c r="A97" s="263">
        <v>313</v>
      </c>
      <c r="B97" s="264" t="s">
        <v>46</v>
      </c>
      <c r="C97" s="265">
        <f>SUM(C98:C101)</f>
        <v>18031.89</v>
      </c>
      <c r="D97" s="265">
        <f>SUM(D98:D101)</f>
        <v>15265</v>
      </c>
      <c r="E97" s="265">
        <f>SUM(E98:E101)</f>
        <v>19487</v>
      </c>
      <c r="F97" s="454">
        <f t="shared" si="7"/>
        <v>5266.5999999999985</v>
      </c>
      <c r="G97" s="265">
        <f>SUM(G98:G101)</f>
        <v>24753.599999999999</v>
      </c>
      <c r="H97" s="122">
        <f t="shared" si="6"/>
        <v>127.6580412708811</v>
      </c>
    </row>
    <row r="98" spans="1:8" x14ac:dyDescent="0.25">
      <c r="A98" s="271">
        <v>313</v>
      </c>
      <c r="B98" s="272" t="s">
        <v>276</v>
      </c>
      <c r="C98" s="273">
        <v>14893.58</v>
      </c>
      <c r="D98" s="273">
        <v>12320</v>
      </c>
      <c r="E98" s="274">
        <v>15840</v>
      </c>
      <c r="F98" s="454">
        <f t="shared" si="7"/>
        <v>4800</v>
      </c>
      <c r="G98" s="259">
        <v>20640</v>
      </c>
      <c r="H98" s="122">
        <f t="shared" si="6"/>
        <v>128.57142857142858</v>
      </c>
    </row>
    <row r="99" spans="1:8" x14ac:dyDescent="0.25">
      <c r="A99" s="275">
        <v>313</v>
      </c>
      <c r="B99" s="260" t="s">
        <v>281</v>
      </c>
      <c r="C99" s="258">
        <v>1897.58</v>
      </c>
      <c r="D99" s="258">
        <v>1966</v>
      </c>
      <c r="E99" s="276">
        <v>2030</v>
      </c>
      <c r="F99" s="455">
        <f t="shared" si="7"/>
        <v>1120</v>
      </c>
      <c r="G99" s="259">
        <v>3150</v>
      </c>
      <c r="H99" s="122">
        <f t="shared" si="6"/>
        <v>103.25534079348932</v>
      </c>
    </row>
    <row r="100" spans="1:8" x14ac:dyDescent="0.25">
      <c r="A100" s="275"/>
      <c r="B100" s="277" t="s">
        <v>282</v>
      </c>
      <c r="C100" s="258">
        <v>0</v>
      </c>
      <c r="D100" s="258">
        <v>109</v>
      </c>
      <c r="E100" s="276">
        <v>132</v>
      </c>
      <c r="F100" s="456">
        <f t="shared" si="7"/>
        <v>0</v>
      </c>
      <c r="G100" s="259">
        <v>132</v>
      </c>
      <c r="H100" s="122">
        <f t="shared" si="6"/>
        <v>121.10091743119267</v>
      </c>
    </row>
    <row r="101" spans="1:8" x14ac:dyDescent="0.25">
      <c r="A101" s="275">
        <v>313</v>
      </c>
      <c r="B101" s="257" t="s">
        <v>283</v>
      </c>
      <c r="C101" s="258">
        <v>1240.73</v>
      </c>
      <c r="D101" s="258">
        <v>870</v>
      </c>
      <c r="E101" s="278">
        <v>1485</v>
      </c>
      <c r="F101" s="451">
        <f t="shared" si="7"/>
        <v>-653.4</v>
      </c>
      <c r="G101" s="259">
        <v>831.6</v>
      </c>
      <c r="H101" s="122">
        <f t="shared" si="6"/>
        <v>170.68965517241378</v>
      </c>
    </row>
    <row r="102" spans="1:8" ht="15.75" thickBot="1" x14ac:dyDescent="0.3">
      <c r="A102" s="279">
        <v>32</v>
      </c>
      <c r="B102" s="280" t="s">
        <v>47</v>
      </c>
      <c r="C102" s="281">
        <f>SUM(C103+C111+C123+C139+C140)</f>
        <v>164095.87999999998</v>
      </c>
      <c r="D102" s="281">
        <f>SUM(D103+D111+D123+D139+D140)</f>
        <v>204182</v>
      </c>
      <c r="E102" s="281">
        <f>SUM(E103+E111+E123+E139+E140)</f>
        <v>325550</v>
      </c>
      <c r="F102" s="451">
        <f t="shared" si="7"/>
        <v>-85347.229999999981</v>
      </c>
      <c r="G102" s="281">
        <f>SUM(G103+G111+G123+G139+G140)</f>
        <v>240202.77000000002</v>
      </c>
      <c r="H102" s="122">
        <f t="shared" si="6"/>
        <v>159.44108687347563</v>
      </c>
    </row>
    <row r="103" spans="1:8" x14ac:dyDescent="0.25">
      <c r="A103" s="282">
        <v>321</v>
      </c>
      <c r="B103" s="283" t="s">
        <v>48</v>
      </c>
      <c r="C103" s="284">
        <f>SUM(C104:C110)</f>
        <v>3183.56</v>
      </c>
      <c r="D103" s="284">
        <f>SUM(D104:D110)</f>
        <v>4311</v>
      </c>
      <c r="E103" s="284">
        <f>SUM(E104:E110)</f>
        <v>5960</v>
      </c>
      <c r="F103" s="451">
        <f t="shared" si="7"/>
        <v>1080</v>
      </c>
      <c r="G103" s="284">
        <f>SUM(G104:G110)</f>
        <v>7040</v>
      </c>
      <c r="H103" s="122">
        <f t="shared" si="6"/>
        <v>138.25098585015078</v>
      </c>
    </row>
    <row r="104" spans="1:8" x14ac:dyDescent="0.25">
      <c r="A104" s="285">
        <v>3211</v>
      </c>
      <c r="B104" s="286" t="s">
        <v>284</v>
      </c>
      <c r="C104" s="175">
        <v>779.7</v>
      </c>
      <c r="D104" s="175">
        <v>787</v>
      </c>
      <c r="E104" s="268">
        <v>800</v>
      </c>
      <c r="F104" s="451">
        <f t="shared" si="7"/>
        <v>1800</v>
      </c>
      <c r="G104" s="175">
        <v>2600</v>
      </c>
      <c r="H104" s="122">
        <f t="shared" si="6"/>
        <v>101.65184243964423</v>
      </c>
    </row>
    <row r="105" spans="1:8" x14ac:dyDescent="0.25">
      <c r="A105" s="285">
        <v>3211</v>
      </c>
      <c r="B105" s="287" t="s">
        <v>285</v>
      </c>
      <c r="C105" s="175">
        <v>56.53</v>
      </c>
      <c r="D105" s="175">
        <v>59</v>
      </c>
      <c r="E105" s="268">
        <v>60</v>
      </c>
      <c r="F105" s="451">
        <f t="shared" si="7"/>
        <v>120</v>
      </c>
      <c r="G105" s="175">
        <v>180</v>
      </c>
      <c r="H105" s="122">
        <f t="shared" si="6"/>
        <v>101.69491525423729</v>
      </c>
    </row>
    <row r="106" spans="1:8" x14ac:dyDescent="0.25">
      <c r="A106" s="285"/>
      <c r="B106" s="288" t="s">
        <v>286</v>
      </c>
      <c r="C106" s="175">
        <v>0</v>
      </c>
      <c r="D106" s="175">
        <v>105</v>
      </c>
      <c r="E106" s="268">
        <v>100</v>
      </c>
      <c r="F106" s="451">
        <f t="shared" si="7"/>
        <v>0</v>
      </c>
      <c r="G106" s="175">
        <v>100</v>
      </c>
      <c r="H106" s="122">
        <f t="shared" si="6"/>
        <v>95.238095238095227</v>
      </c>
    </row>
    <row r="107" spans="1:8" x14ac:dyDescent="0.25">
      <c r="A107" s="285">
        <v>3212</v>
      </c>
      <c r="B107" s="266" t="s">
        <v>287</v>
      </c>
      <c r="C107" s="175">
        <v>421</v>
      </c>
      <c r="D107" s="175">
        <v>81</v>
      </c>
      <c r="E107" s="268">
        <v>1300</v>
      </c>
      <c r="F107" s="455">
        <f t="shared" si="7"/>
        <v>560</v>
      </c>
      <c r="G107" s="175">
        <v>1860</v>
      </c>
      <c r="H107" s="122">
        <f t="shared" si="6"/>
        <v>1604.9382716049383</v>
      </c>
    </row>
    <row r="108" spans="1:8" x14ac:dyDescent="0.25">
      <c r="A108" s="285">
        <v>3213</v>
      </c>
      <c r="B108" s="286" t="s">
        <v>288</v>
      </c>
      <c r="C108" s="175">
        <v>473.82</v>
      </c>
      <c r="D108" s="175">
        <v>850</v>
      </c>
      <c r="E108" s="268">
        <v>1000</v>
      </c>
      <c r="F108" s="451">
        <f t="shared" si="7"/>
        <v>700</v>
      </c>
      <c r="G108" s="175">
        <v>1700</v>
      </c>
      <c r="H108" s="122">
        <f t="shared" si="6"/>
        <v>117.64705882352942</v>
      </c>
    </row>
    <row r="109" spans="1:8" ht="25.5" x14ac:dyDescent="0.25">
      <c r="A109" s="285">
        <v>3214</v>
      </c>
      <c r="B109" s="287" t="s">
        <v>289</v>
      </c>
      <c r="C109" s="175">
        <v>181.56</v>
      </c>
      <c r="D109" s="175">
        <v>182</v>
      </c>
      <c r="E109" s="268">
        <v>200</v>
      </c>
      <c r="F109" s="451">
        <f t="shared" si="7"/>
        <v>-100</v>
      </c>
      <c r="G109" s="175">
        <v>100</v>
      </c>
      <c r="H109" s="122">
        <f t="shared" si="6"/>
        <v>109.8901098901099</v>
      </c>
    </row>
    <row r="110" spans="1:8" x14ac:dyDescent="0.25">
      <c r="A110" s="285">
        <v>3214</v>
      </c>
      <c r="B110" s="286" t="s">
        <v>290</v>
      </c>
      <c r="C110" s="175">
        <v>1270.95</v>
      </c>
      <c r="D110" s="175">
        <v>2247</v>
      </c>
      <c r="E110" s="268">
        <v>2500</v>
      </c>
      <c r="F110" s="451">
        <f t="shared" si="7"/>
        <v>-2000</v>
      </c>
      <c r="G110" s="175">
        <v>500</v>
      </c>
      <c r="H110" s="122">
        <f t="shared" si="6"/>
        <v>111.25945705384959</v>
      </c>
    </row>
    <row r="111" spans="1:8" x14ac:dyDescent="0.25">
      <c r="A111" s="289">
        <v>322</v>
      </c>
      <c r="B111" s="290" t="s">
        <v>49</v>
      </c>
      <c r="C111" s="291">
        <f>SUM(C112:C122)</f>
        <v>54303.020000000004</v>
      </c>
      <c r="D111" s="291">
        <f>SUM(D112:D122)</f>
        <v>53085</v>
      </c>
      <c r="E111" s="291">
        <f>SUM(E112:E122)</f>
        <v>68760</v>
      </c>
      <c r="F111" s="451">
        <f t="shared" si="7"/>
        <v>-5950</v>
      </c>
      <c r="G111" s="291">
        <f>SUM(G112:G122)</f>
        <v>62810</v>
      </c>
      <c r="H111" s="122">
        <f t="shared" si="6"/>
        <v>129.52811528680419</v>
      </c>
    </row>
    <row r="112" spans="1:8" x14ac:dyDescent="0.25">
      <c r="A112" s="285">
        <v>3221</v>
      </c>
      <c r="B112" s="286" t="s">
        <v>291</v>
      </c>
      <c r="C112" s="175">
        <v>647.11</v>
      </c>
      <c r="D112" s="175">
        <v>700</v>
      </c>
      <c r="E112" s="268">
        <v>750</v>
      </c>
      <c r="F112" s="451">
        <f t="shared" si="7"/>
        <v>950</v>
      </c>
      <c r="G112" s="175">
        <v>1700</v>
      </c>
      <c r="H112" s="122">
        <f t="shared" si="6"/>
        <v>107.14285714285714</v>
      </c>
    </row>
    <row r="113" spans="1:8" ht="25.5" x14ac:dyDescent="0.25">
      <c r="A113" s="285">
        <v>3221</v>
      </c>
      <c r="B113" s="287" t="s">
        <v>292</v>
      </c>
      <c r="C113" s="175">
        <v>76.209999999999994</v>
      </c>
      <c r="D113" s="175">
        <v>765</v>
      </c>
      <c r="E113" s="292">
        <v>100</v>
      </c>
      <c r="F113" s="451">
        <f t="shared" si="7"/>
        <v>100</v>
      </c>
      <c r="G113" s="175">
        <v>200</v>
      </c>
      <c r="H113" s="122">
        <f t="shared" si="6"/>
        <v>13.071895424836603</v>
      </c>
    </row>
    <row r="114" spans="1:8" x14ac:dyDescent="0.25">
      <c r="A114" s="285"/>
      <c r="B114" s="288" t="s">
        <v>293</v>
      </c>
      <c r="C114" s="175">
        <v>0</v>
      </c>
      <c r="D114" s="175">
        <v>0</v>
      </c>
      <c r="E114" s="292">
        <v>50</v>
      </c>
      <c r="F114" s="451">
        <f t="shared" si="7"/>
        <v>0</v>
      </c>
      <c r="G114" s="175">
        <v>50</v>
      </c>
      <c r="H114" s="122" t="e">
        <f t="shared" si="6"/>
        <v>#DIV/0!</v>
      </c>
    </row>
    <row r="115" spans="1:8" x14ac:dyDescent="0.25">
      <c r="A115" s="285">
        <v>3223</v>
      </c>
      <c r="B115" s="286" t="s">
        <v>294</v>
      </c>
      <c r="C115" s="175">
        <v>39566.31</v>
      </c>
      <c r="D115" s="175">
        <v>35000</v>
      </c>
      <c r="E115" s="268">
        <v>50000</v>
      </c>
      <c r="F115" s="451">
        <f t="shared" si="7"/>
        <v>-10000</v>
      </c>
      <c r="G115" s="485">
        <v>40000</v>
      </c>
      <c r="H115" s="122">
        <f t="shared" si="6"/>
        <v>142.85714285714286</v>
      </c>
    </row>
    <row r="116" spans="1:8" x14ac:dyDescent="0.25">
      <c r="A116" s="285">
        <v>3223</v>
      </c>
      <c r="B116" s="287" t="s">
        <v>295</v>
      </c>
      <c r="C116" s="175">
        <v>473.98</v>
      </c>
      <c r="D116" s="175">
        <v>100</v>
      </c>
      <c r="E116" s="268">
        <v>500</v>
      </c>
      <c r="F116" s="451">
        <f t="shared" si="7"/>
        <v>0</v>
      </c>
      <c r="G116" s="175">
        <v>500</v>
      </c>
      <c r="H116" s="122">
        <f t="shared" si="6"/>
        <v>500</v>
      </c>
    </row>
    <row r="117" spans="1:8" x14ac:dyDescent="0.25">
      <c r="A117" s="285"/>
      <c r="B117" s="288" t="s">
        <v>296</v>
      </c>
      <c r="C117" s="175">
        <v>0</v>
      </c>
      <c r="D117" s="175">
        <v>70</v>
      </c>
      <c r="E117" s="268">
        <v>100</v>
      </c>
      <c r="F117" s="455">
        <f>G117-E117</f>
        <v>0</v>
      </c>
      <c r="G117" s="175">
        <v>100</v>
      </c>
      <c r="H117" s="122">
        <f t="shared" si="6"/>
        <v>142.85714285714286</v>
      </c>
    </row>
    <row r="118" spans="1:8" x14ac:dyDescent="0.25">
      <c r="A118" s="285">
        <v>3224</v>
      </c>
      <c r="B118" s="286" t="s">
        <v>297</v>
      </c>
      <c r="C118" s="175">
        <v>8086.87</v>
      </c>
      <c r="D118" s="175">
        <v>13000</v>
      </c>
      <c r="E118" s="292">
        <v>14000</v>
      </c>
      <c r="F118" s="451">
        <f>G118-E118</f>
        <v>0</v>
      </c>
      <c r="G118" s="175">
        <v>14000</v>
      </c>
      <c r="H118" s="122">
        <f t="shared" si="6"/>
        <v>107.69230769230769</v>
      </c>
    </row>
    <row r="119" spans="1:8" ht="25.5" x14ac:dyDescent="0.25">
      <c r="A119" s="285">
        <v>3224</v>
      </c>
      <c r="B119" s="287" t="s">
        <v>298</v>
      </c>
      <c r="C119" s="175">
        <v>89.46</v>
      </c>
      <c r="D119" s="175">
        <v>50</v>
      </c>
      <c r="E119" s="292">
        <v>60</v>
      </c>
      <c r="F119" s="451">
        <f t="shared" ref="F119:F182" si="8">G119-E119</f>
        <v>0</v>
      </c>
      <c r="G119" s="175">
        <v>60</v>
      </c>
      <c r="H119" s="122">
        <f t="shared" si="6"/>
        <v>120</v>
      </c>
    </row>
    <row r="120" spans="1:8" x14ac:dyDescent="0.25">
      <c r="A120" s="285">
        <v>3225</v>
      </c>
      <c r="B120" s="286" t="s">
        <v>299</v>
      </c>
      <c r="C120" s="175">
        <v>5108.25</v>
      </c>
      <c r="D120" s="175">
        <v>3300</v>
      </c>
      <c r="E120" s="268">
        <v>3000</v>
      </c>
      <c r="F120" s="451">
        <f t="shared" si="8"/>
        <v>3000</v>
      </c>
      <c r="G120" s="485">
        <v>6000</v>
      </c>
      <c r="H120" s="122">
        <f t="shared" si="6"/>
        <v>90.909090909090907</v>
      </c>
    </row>
    <row r="121" spans="1:8" x14ac:dyDescent="0.25">
      <c r="A121" s="285">
        <v>3225</v>
      </c>
      <c r="B121" s="287" t="s">
        <v>300</v>
      </c>
      <c r="C121" s="175">
        <v>139.62</v>
      </c>
      <c r="D121" s="175">
        <v>0</v>
      </c>
      <c r="E121" s="268">
        <v>50</v>
      </c>
      <c r="F121" s="451">
        <f t="shared" si="8"/>
        <v>0</v>
      </c>
      <c r="G121" s="175">
        <v>50</v>
      </c>
      <c r="H121" s="122" t="e">
        <f t="shared" si="6"/>
        <v>#DIV/0!</v>
      </c>
    </row>
    <row r="122" spans="1:8" x14ac:dyDescent="0.25">
      <c r="A122" s="285">
        <v>3227</v>
      </c>
      <c r="B122" s="293" t="s">
        <v>301</v>
      </c>
      <c r="C122" s="175">
        <v>115.21</v>
      </c>
      <c r="D122" s="175">
        <v>100</v>
      </c>
      <c r="E122" s="268">
        <v>150</v>
      </c>
      <c r="F122" s="451">
        <f t="shared" si="8"/>
        <v>0</v>
      </c>
      <c r="G122" s="175">
        <v>150</v>
      </c>
      <c r="H122" s="122">
        <f t="shared" si="6"/>
        <v>150</v>
      </c>
    </row>
    <row r="123" spans="1:8" x14ac:dyDescent="0.25">
      <c r="A123" s="289">
        <v>323</v>
      </c>
      <c r="B123" s="290" t="s">
        <v>50</v>
      </c>
      <c r="C123" s="291">
        <f>SUM(C124:C138)</f>
        <v>79460.389999999985</v>
      </c>
      <c r="D123" s="291">
        <f>SUM(D124:D138)</f>
        <v>99630</v>
      </c>
      <c r="E123" s="291">
        <f>SUM(E124:E138)</f>
        <v>205130</v>
      </c>
      <c r="F123" s="451">
        <f t="shared" si="8"/>
        <v>-80550</v>
      </c>
      <c r="G123" s="291">
        <f>SUM(G124:G138)</f>
        <v>124580</v>
      </c>
      <c r="H123" s="122">
        <f t="shared" si="6"/>
        <v>205.89179965873731</v>
      </c>
    </row>
    <row r="124" spans="1:8" x14ac:dyDescent="0.25">
      <c r="A124" s="285">
        <v>3231</v>
      </c>
      <c r="B124" s="294" t="s">
        <v>302</v>
      </c>
      <c r="C124" s="295">
        <v>2912.69</v>
      </c>
      <c r="D124" s="295">
        <v>4000</v>
      </c>
      <c r="E124" s="296">
        <v>4100</v>
      </c>
      <c r="F124" s="451">
        <f t="shared" si="8"/>
        <v>600</v>
      </c>
      <c r="G124" s="269">
        <v>4700</v>
      </c>
      <c r="H124" s="122">
        <f t="shared" si="6"/>
        <v>102.49999999999999</v>
      </c>
    </row>
    <row r="125" spans="1:8" ht="24" x14ac:dyDescent="0.25">
      <c r="A125" s="285">
        <v>3231</v>
      </c>
      <c r="B125" s="297" t="s">
        <v>303</v>
      </c>
      <c r="C125" s="295">
        <v>295.57</v>
      </c>
      <c r="D125" s="295">
        <v>300</v>
      </c>
      <c r="E125" s="296">
        <v>300</v>
      </c>
      <c r="F125" s="451">
        <f t="shared" si="8"/>
        <v>250</v>
      </c>
      <c r="G125" s="269">
        <v>550</v>
      </c>
      <c r="H125" s="122">
        <f t="shared" si="6"/>
        <v>100</v>
      </c>
    </row>
    <row r="126" spans="1:8" x14ac:dyDescent="0.25">
      <c r="A126" s="285">
        <v>3231</v>
      </c>
      <c r="B126" s="298" t="s">
        <v>304</v>
      </c>
      <c r="C126" s="295">
        <v>0</v>
      </c>
      <c r="D126" s="295">
        <v>30</v>
      </c>
      <c r="E126" s="296">
        <v>30</v>
      </c>
      <c r="F126" s="451">
        <f t="shared" si="8"/>
        <v>0</v>
      </c>
      <c r="G126" s="269">
        <v>30</v>
      </c>
      <c r="H126" s="122">
        <f t="shared" si="6"/>
        <v>100</v>
      </c>
    </row>
    <row r="127" spans="1:8" x14ac:dyDescent="0.25">
      <c r="A127" s="285">
        <v>3232</v>
      </c>
      <c r="B127" s="294" t="s">
        <v>305</v>
      </c>
      <c r="C127" s="295">
        <v>23502.67</v>
      </c>
      <c r="D127" s="295">
        <v>27000</v>
      </c>
      <c r="E127" s="299">
        <v>27000</v>
      </c>
      <c r="F127" s="451">
        <f t="shared" si="8"/>
        <v>21000</v>
      </c>
      <c r="G127" s="490">
        <v>48000</v>
      </c>
      <c r="H127" s="122">
        <f t="shared" si="6"/>
        <v>100</v>
      </c>
    </row>
    <row r="128" spans="1:8" ht="24" x14ac:dyDescent="0.25">
      <c r="A128" s="285">
        <v>3232</v>
      </c>
      <c r="B128" s="294" t="s">
        <v>306</v>
      </c>
      <c r="C128" s="295">
        <v>0</v>
      </c>
      <c r="D128" s="295">
        <v>0</v>
      </c>
      <c r="E128" s="300">
        <v>4000</v>
      </c>
      <c r="F128" s="451">
        <f t="shared" si="8"/>
        <v>0</v>
      </c>
      <c r="G128" s="269">
        <v>4000</v>
      </c>
      <c r="H128" s="122" t="e">
        <f t="shared" si="6"/>
        <v>#DIV/0!</v>
      </c>
    </row>
    <row r="129" spans="1:8" x14ac:dyDescent="0.25">
      <c r="A129" s="285">
        <v>3232</v>
      </c>
      <c r="B129" s="294" t="s">
        <v>307</v>
      </c>
      <c r="C129" s="295">
        <v>0</v>
      </c>
      <c r="D129" s="295">
        <v>0</v>
      </c>
      <c r="E129" s="300">
        <v>95230</v>
      </c>
      <c r="F129" s="451">
        <f t="shared" si="8"/>
        <v>-95000</v>
      </c>
      <c r="G129" s="490">
        <v>230</v>
      </c>
      <c r="H129" s="122" t="e">
        <f t="shared" si="6"/>
        <v>#DIV/0!</v>
      </c>
    </row>
    <row r="130" spans="1:8" ht="24" x14ac:dyDescent="0.25">
      <c r="A130" s="285">
        <v>3232</v>
      </c>
      <c r="B130" s="297" t="s">
        <v>308</v>
      </c>
      <c r="C130" s="295">
        <v>0</v>
      </c>
      <c r="D130" s="295">
        <v>100</v>
      </c>
      <c r="E130" s="299">
        <v>100</v>
      </c>
      <c r="F130" s="451">
        <f t="shared" si="8"/>
        <v>150</v>
      </c>
      <c r="G130" s="269">
        <v>250</v>
      </c>
      <c r="H130" s="122">
        <f t="shared" si="6"/>
        <v>100</v>
      </c>
    </row>
    <row r="131" spans="1:8" x14ac:dyDescent="0.25">
      <c r="A131" s="285">
        <v>3233</v>
      </c>
      <c r="B131" s="294" t="s">
        <v>309</v>
      </c>
      <c r="C131" s="295">
        <v>2572.5500000000002</v>
      </c>
      <c r="D131" s="295">
        <v>2000</v>
      </c>
      <c r="E131" s="301">
        <v>3500</v>
      </c>
      <c r="F131" s="451">
        <f t="shared" si="8"/>
        <v>0</v>
      </c>
      <c r="G131" s="269">
        <v>3500</v>
      </c>
      <c r="H131" s="122">
        <f>E131/D131*100</f>
        <v>175</v>
      </c>
    </row>
    <row r="132" spans="1:8" x14ac:dyDescent="0.25">
      <c r="A132" s="285">
        <v>3233</v>
      </c>
      <c r="B132" s="297" t="s">
        <v>310</v>
      </c>
      <c r="C132" s="295">
        <v>302.94</v>
      </c>
      <c r="D132" s="295">
        <v>340</v>
      </c>
      <c r="E132" s="302">
        <v>350</v>
      </c>
      <c r="F132" s="451">
        <f t="shared" si="8"/>
        <v>-150</v>
      </c>
      <c r="G132" s="269">
        <v>200</v>
      </c>
      <c r="H132" s="122">
        <f t="shared" si="6"/>
        <v>102.94117647058823</v>
      </c>
    </row>
    <row r="133" spans="1:8" x14ac:dyDescent="0.25">
      <c r="A133" s="285">
        <v>3234</v>
      </c>
      <c r="B133" s="294" t="s">
        <v>311</v>
      </c>
      <c r="C133" s="295">
        <v>26758.95</v>
      </c>
      <c r="D133" s="295">
        <v>42600</v>
      </c>
      <c r="E133" s="303">
        <v>45000</v>
      </c>
      <c r="F133" s="455">
        <f t="shared" si="8"/>
        <v>0</v>
      </c>
      <c r="G133" s="269">
        <v>45000</v>
      </c>
      <c r="H133" s="122">
        <f t="shared" si="6"/>
        <v>105.63380281690141</v>
      </c>
    </row>
    <row r="134" spans="1:8" x14ac:dyDescent="0.25">
      <c r="A134" s="285">
        <v>3234</v>
      </c>
      <c r="B134" s="297" t="s">
        <v>312</v>
      </c>
      <c r="C134" s="295">
        <v>153.54</v>
      </c>
      <c r="D134" s="295">
        <v>200</v>
      </c>
      <c r="E134" s="303">
        <v>220</v>
      </c>
      <c r="F134" s="451">
        <f t="shared" si="8"/>
        <v>0</v>
      </c>
      <c r="G134" s="269">
        <v>220</v>
      </c>
      <c r="H134" s="122">
        <f t="shared" si="6"/>
        <v>110.00000000000001</v>
      </c>
    </row>
    <row r="135" spans="1:8" x14ac:dyDescent="0.25">
      <c r="A135" s="285">
        <v>3236</v>
      </c>
      <c r="B135" s="294" t="s">
        <v>313</v>
      </c>
      <c r="C135" s="295">
        <v>3146.77</v>
      </c>
      <c r="D135" s="295">
        <v>2100</v>
      </c>
      <c r="E135" s="302">
        <v>2600</v>
      </c>
      <c r="F135" s="451">
        <f t="shared" si="8"/>
        <v>400</v>
      </c>
      <c r="G135" s="269">
        <v>3000</v>
      </c>
      <c r="H135" s="122">
        <f t="shared" si="6"/>
        <v>123.80952380952381</v>
      </c>
    </row>
    <row r="136" spans="1:8" x14ac:dyDescent="0.25">
      <c r="A136" s="139">
        <v>3237</v>
      </c>
      <c r="B136" s="294" t="s">
        <v>314</v>
      </c>
      <c r="C136" s="295">
        <v>13739.37</v>
      </c>
      <c r="D136" s="295">
        <v>13760</v>
      </c>
      <c r="E136" s="303">
        <v>15000</v>
      </c>
      <c r="F136" s="451">
        <f t="shared" si="8"/>
        <v>-10000</v>
      </c>
      <c r="G136" s="490">
        <v>5000</v>
      </c>
      <c r="H136" s="122">
        <f t="shared" si="6"/>
        <v>109.01162790697674</v>
      </c>
    </row>
    <row r="137" spans="1:8" x14ac:dyDescent="0.25">
      <c r="A137" s="139">
        <v>3238</v>
      </c>
      <c r="B137" s="294" t="s">
        <v>315</v>
      </c>
      <c r="C137" s="295">
        <v>2994.56</v>
      </c>
      <c r="D137" s="295">
        <v>3500</v>
      </c>
      <c r="E137" s="302">
        <v>4000</v>
      </c>
      <c r="F137" s="451">
        <f t="shared" si="8"/>
        <v>2200</v>
      </c>
      <c r="G137" s="269">
        <v>6200</v>
      </c>
      <c r="H137" s="122">
        <f t="shared" si="6"/>
        <v>114.28571428571428</v>
      </c>
    </row>
    <row r="138" spans="1:8" ht="24" x14ac:dyDescent="0.25">
      <c r="A138" s="139">
        <v>3239</v>
      </c>
      <c r="B138" s="294" t="s">
        <v>316</v>
      </c>
      <c r="C138" s="295">
        <v>3080.78</v>
      </c>
      <c r="D138" s="295">
        <v>3700</v>
      </c>
      <c r="E138" s="302">
        <v>3700</v>
      </c>
      <c r="F138" s="451">
        <f t="shared" si="8"/>
        <v>0</v>
      </c>
      <c r="G138" s="269">
        <v>3700</v>
      </c>
      <c r="H138" s="122">
        <f t="shared" si="6"/>
        <v>100</v>
      </c>
    </row>
    <row r="139" spans="1:8" x14ac:dyDescent="0.25">
      <c r="A139" s="304">
        <v>324</v>
      </c>
      <c r="B139" s="305" t="s">
        <v>317</v>
      </c>
      <c r="C139" s="306">
        <v>59.79</v>
      </c>
      <c r="D139" s="306">
        <v>220</v>
      </c>
      <c r="E139" s="307">
        <v>0</v>
      </c>
      <c r="F139" s="457">
        <f t="shared" si="8"/>
        <v>0</v>
      </c>
      <c r="G139" s="308"/>
      <c r="H139" s="122">
        <f t="shared" ref="H139:H202" si="9">E139/D139*100</f>
        <v>0</v>
      </c>
    </row>
    <row r="140" spans="1:8" x14ac:dyDescent="0.25">
      <c r="A140" s="309">
        <v>329</v>
      </c>
      <c r="B140" s="290" t="s">
        <v>51</v>
      </c>
      <c r="C140" s="291">
        <f>SUM(C141:C147)</f>
        <v>27089.119999999999</v>
      </c>
      <c r="D140" s="291">
        <f>SUM(D141:D147)</f>
        <v>46936</v>
      </c>
      <c r="E140" s="291">
        <f>SUM(E141:E147)</f>
        <v>45700</v>
      </c>
      <c r="F140" s="451">
        <f t="shared" si="8"/>
        <v>72.770000000004075</v>
      </c>
      <c r="G140" s="291">
        <f>SUM(G141:G147)</f>
        <v>45772.770000000004</v>
      </c>
      <c r="H140" s="122">
        <f t="shared" si="9"/>
        <v>97.36662689619908</v>
      </c>
    </row>
    <row r="141" spans="1:8" ht="24" x14ac:dyDescent="0.25">
      <c r="A141" s="139">
        <v>3291</v>
      </c>
      <c r="B141" s="294" t="s">
        <v>318</v>
      </c>
      <c r="C141" s="295">
        <v>4836.91</v>
      </c>
      <c r="D141" s="295">
        <v>8300</v>
      </c>
      <c r="E141" s="302">
        <v>8300</v>
      </c>
      <c r="F141" s="451">
        <f t="shared" si="8"/>
        <v>0</v>
      </c>
      <c r="G141" s="269">
        <v>8300</v>
      </c>
      <c r="H141" s="122">
        <f t="shared" si="9"/>
        <v>100</v>
      </c>
    </row>
    <row r="142" spans="1:8" x14ac:dyDescent="0.25">
      <c r="A142" s="139">
        <v>3292</v>
      </c>
      <c r="B142" s="294" t="s">
        <v>319</v>
      </c>
      <c r="C142" s="295">
        <v>1786.79</v>
      </c>
      <c r="D142" s="295">
        <v>980</v>
      </c>
      <c r="E142" s="302">
        <v>1000</v>
      </c>
      <c r="F142" s="451">
        <f t="shared" si="8"/>
        <v>600</v>
      </c>
      <c r="G142" s="269">
        <v>1600</v>
      </c>
      <c r="H142" s="122">
        <f t="shared" si="9"/>
        <v>102.04081632653062</v>
      </c>
    </row>
    <row r="143" spans="1:8" x14ac:dyDescent="0.25">
      <c r="A143" s="285">
        <v>3293</v>
      </c>
      <c r="B143" s="294" t="s">
        <v>320</v>
      </c>
      <c r="C143" s="295">
        <v>1903.32</v>
      </c>
      <c r="D143" s="295">
        <v>5000</v>
      </c>
      <c r="E143" s="302">
        <v>5500</v>
      </c>
      <c r="F143" s="451">
        <f t="shared" si="8"/>
        <v>0</v>
      </c>
      <c r="G143" s="269">
        <v>5500</v>
      </c>
      <c r="H143" s="122">
        <f t="shared" si="9"/>
        <v>110.00000000000001</v>
      </c>
    </row>
    <row r="144" spans="1:8" x14ac:dyDescent="0.25">
      <c r="A144" s="285">
        <v>3293</v>
      </c>
      <c r="B144" s="298" t="s">
        <v>321</v>
      </c>
      <c r="C144" s="295">
        <v>0</v>
      </c>
      <c r="D144" s="295">
        <v>95</v>
      </c>
      <c r="E144" s="302">
        <v>100</v>
      </c>
      <c r="F144" s="451">
        <f t="shared" si="8"/>
        <v>0</v>
      </c>
      <c r="G144" s="269">
        <v>100</v>
      </c>
      <c r="H144" s="122">
        <f t="shared" si="9"/>
        <v>105.26315789473684</v>
      </c>
    </row>
    <row r="145" spans="1:8" x14ac:dyDescent="0.25">
      <c r="A145" s="310">
        <v>3294</v>
      </c>
      <c r="B145" s="294" t="s">
        <v>322</v>
      </c>
      <c r="C145" s="311">
        <v>2654.46</v>
      </c>
      <c r="D145" s="311">
        <v>2700</v>
      </c>
      <c r="E145" s="299">
        <v>2700</v>
      </c>
      <c r="F145" s="451">
        <f t="shared" si="8"/>
        <v>0</v>
      </c>
      <c r="G145" s="269">
        <v>2700</v>
      </c>
      <c r="H145" s="122">
        <f t="shared" si="9"/>
        <v>100</v>
      </c>
    </row>
    <row r="146" spans="1:8" ht="15.75" thickBot="1" x14ac:dyDescent="0.3">
      <c r="A146" s="310">
        <v>3295</v>
      </c>
      <c r="B146" s="294" t="s">
        <v>323</v>
      </c>
      <c r="C146" s="311">
        <v>6.3</v>
      </c>
      <c r="D146" s="311">
        <v>2900</v>
      </c>
      <c r="E146" s="299">
        <v>2900</v>
      </c>
      <c r="F146" s="458">
        <f t="shared" si="8"/>
        <v>0</v>
      </c>
      <c r="G146" s="269">
        <v>2900</v>
      </c>
      <c r="H146" s="122">
        <f t="shared" si="9"/>
        <v>100</v>
      </c>
    </row>
    <row r="147" spans="1:8" x14ac:dyDescent="0.25">
      <c r="A147" s="312">
        <v>3299</v>
      </c>
      <c r="B147" s="313" t="s">
        <v>51</v>
      </c>
      <c r="C147" s="314">
        <f>SUM(C148:C154)</f>
        <v>15901.34</v>
      </c>
      <c r="D147" s="314">
        <f>SUM(D148:D154)</f>
        <v>26961</v>
      </c>
      <c r="E147" s="314">
        <f>SUM(E148:E154)</f>
        <v>25200</v>
      </c>
      <c r="F147" s="455">
        <f t="shared" si="8"/>
        <v>-527.22999999999956</v>
      </c>
      <c r="G147" s="314">
        <f>SUM(G148:G154)</f>
        <v>24672.77</v>
      </c>
      <c r="H147" s="122">
        <f t="shared" si="9"/>
        <v>93.468343162345619</v>
      </c>
    </row>
    <row r="148" spans="1:8" x14ac:dyDescent="0.25">
      <c r="A148" s="139">
        <v>3299900</v>
      </c>
      <c r="B148" s="294" t="s">
        <v>58</v>
      </c>
      <c r="C148" s="295">
        <v>4629.83</v>
      </c>
      <c r="D148" s="295">
        <v>8000</v>
      </c>
      <c r="E148" s="302">
        <v>8100</v>
      </c>
      <c r="F148" s="451">
        <f t="shared" si="8"/>
        <v>0</v>
      </c>
      <c r="G148" s="269">
        <v>8100</v>
      </c>
      <c r="H148" s="122">
        <f t="shared" si="9"/>
        <v>101.25</v>
      </c>
    </row>
    <row r="149" spans="1:8" x14ac:dyDescent="0.25">
      <c r="A149" s="139">
        <v>3299901</v>
      </c>
      <c r="B149" s="294" t="s">
        <v>324</v>
      </c>
      <c r="C149" s="295">
        <v>2645.09</v>
      </c>
      <c r="D149" s="295">
        <v>5731</v>
      </c>
      <c r="E149" s="302">
        <v>1330</v>
      </c>
      <c r="F149" s="451">
        <f t="shared" si="8"/>
        <v>0</v>
      </c>
      <c r="G149" s="490">
        <v>1330</v>
      </c>
      <c r="H149" s="122">
        <f t="shared" si="9"/>
        <v>23.207119176409002</v>
      </c>
    </row>
    <row r="150" spans="1:8" x14ac:dyDescent="0.25">
      <c r="A150" s="139">
        <v>3299902</v>
      </c>
      <c r="B150" s="294" t="s">
        <v>325</v>
      </c>
      <c r="C150" s="295">
        <v>2598.4499999999998</v>
      </c>
      <c r="D150" s="295">
        <v>6000</v>
      </c>
      <c r="E150" s="302">
        <v>6000</v>
      </c>
      <c r="F150" s="451">
        <f t="shared" si="8"/>
        <v>-3000</v>
      </c>
      <c r="G150" s="490">
        <v>3000</v>
      </c>
      <c r="H150" s="122">
        <f t="shared" si="9"/>
        <v>100</v>
      </c>
    </row>
    <row r="151" spans="1:8" ht="15.75" thickBot="1" x14ac:dyDescent="0.3">
      <c r="A151" s="139">
        <v>3299904</v>
      </c>
      <c r="B151" s="294" t="s">
        <v>326</v>
      </c>
      <c r="C151" s="295">
        <v>4149.5600000000004</v>
      </c>
      <c r="D151" s="295">
        <v>4000</v>
      </c>
      <c r="E151" s="299">
        <v>6000</v>
      </c>
      <c r="F151" s="451">
        <f t="shared" si="8"/>
        <v>2472.7700000000004</v>
      </c>
      <c r="G151" s="491">
        <v>8472.77</v>
      </c>
      <c r="H151" s="122">
        <f t="shared" si="9"/>
        <v>150</v>
      </c>
    </row>
    <row r="152" spans="1:8" ht="15.75" thickBot="1" x14ac:dyDescent="0.3">
      <c r="A152" s="139">
        <v>3299905</v>
      </c>
      <c r="B152" s="297" t="s">
        <v>247</v>
      </c>
      <c r="C152" s="295">
        <v>796.34</v>
      </c>
      <c r="D152" s="295">
        <v>800</v>
      </c>
      <c r="E152" s="302">
        <v>800</v>
      </c>
      <c r="F152" s="448">
        <f t="shared" si="8"/>
        <v>0</v>
      </c>
      <c r="G152" s="269">
        <v>800</v>
      </c>
      <c r="H152" s="122">
        <f t="shared" si="9"/>
        <v>100</v>
      </c>
    </row>
    <row r="153" spans="1:8" ht="24" x14ac:dyDescent="0.25">
      <c r="A153" s="139">
        <v>3299912</v>
      </c>
      <c r="B153" s="297" t="s">
        <v>327</v>
      </c>
      <c r="C153" s="295">
        <v>1082.07</v>
      </c>
      <c r="D153" s="295">
        <v>1530</v>
      </c>
      <c r="E153" s="302">
        <v>2070</v>
      </c>
      <c r="F153" s="459">
        <f t="shared" si="8"/>
        <v>0</v>
      </c>
      <c r="G153" s="269">
        <v>2070</v>
      </c>
      <c r="H153" s="122">
        <f t="shared" si="9"/>
        <v>135.29411764705884</v>
      </c>
    </row>
    <row r="154" spans="1:8" x14ac:dyDescent="0.25">
      <c r="A154" s="139">
        <v>32999</v>
      </c>
      <c r="B154" s="298" t="s">
        <v>328</v>
      </c>
      <c r="C154" s="295">
        <v>0</v>
      </c>
      <c r="D154" s="295">
        <v>900</v>
      </c>
      <c r="E154" s="302">
        <v>900</v>
      </c>
      <c r="F154" s="460">
        <f t="shared" si="8"/>
        <v>0</v>
      </c>
      <c r="G154" s="269">
        <v>900</v>
      </c>
      <c r="H154" s="122">
        <f t="shared" si="9"/>
        <v>100</v>
      </c>
    </row>
    <row r="155" spans="1:8" x14ac:dyDescent="0.25">
      <c r="A155" s="309">
        <v>34</v>
      </c>
      <c r="B155" s="290" t="s">
        <v>52</v>
      </c>
      <c r="C155" s="135">
        <f>SUM(C156+C158)</f>
        <v>1422.4499999999998</v>
      </c>
      <c r="D155" s="135">
        <f>SUM(D156+D158)</f>
        <v>1660</v>
      </c>
      <c r="E155" s="135">
        <f>SUM(E156+E158)</f>
        <v>1670</v>
      </c>
      <c r="F155" s="460">
        <f t="shared" si="8"/>
        <v>320</v>
      </c>
      <c r="G155" s="135">
        <f>SUM(G156+G158)</f>
        <v>1990</v>
      </c>
      <c r="H155" s="122">
        <f t="shared" si="9"/>
        <v>100.60240963855422</v>
      </c>
    </row>
    <row r="156" spans="1:8" x14ac:dyDescent="0.25">
      <c r="A156" s="309">
        <v>342</v>
      </c>
      <c r="B156" s="290" t="s">
        <v>329</v>
      </c>
      <c r="C156" s="135">
        <f>SUM(C157)</f>
        <v>0</v>
      </c>
      <c r="D156" s="135">
        <f>SUM(D157)</f>
        <v>0</v>
      </c>
      <c r="E156" s="135">
        <f>SUM(E157)</f>
        <v>0</v>
      </c>
      <c r="F156" s="451">
        <f t="shared" si="8"/>
        <v>0</v>
      </c>
      <c r="G156" s="135">
        <f>SUM(G157)</f>
        <v>0</v>
      </c>
      <c r="H156" s="122" t="e">
        <f t="shared" si="9"/>
        <v>#DIV/0!</v>
      </c>
    </row>
    <row r="157" spans="1:8" x14ac:dyDescent="0.25">
      <c r="A157" s="315">
        <v>34273</v>
      </c>
      <c r="B157" s="316" t="s">
        <v>329</v>
      </c>
      <c r="C157" s="295">
        <v>0</v>
      </c>
      <c r="D157" s="295">
        <v>0</v>
      </c>
      <c r="E157" s="317">
        <v>0</v>
      </c>
      <c r="F157" s="460">
        <f t="shared" si="8"/>
        <v>0</v>
      </c>
      <c r="G157" s="269">
        <v>0</v>
      </c>
      <c r="H157" s="122" t="e">
        <f t="shared" si="9"/>
        <v>#DIV/0!</v>
      </c>
    </row>
    <row r="158" spans="1:8" x14ac:dyDescent="0.25">
      <c r="A158" s="318">
        <v>343</v>
      </c>
      <c r="B158" s="319" t="s">
        <v>53</v>
      </c>
      <c r="C158" s="291">
        <f>SUM(C159:C163)</f>
        <v>1422.4499999999998</v>
      </c>
      <c r="D158" s="291">
        <f>SUM(D159:D163)</f>
        <v>1660</v>
      </c>
      <c r="E158" s="291">
        <f>SUM(E159:E163)</f>
        <v>1670</v>
      </c>
      <c r="F158" s="451">
        <f t="shared" si="8"/>
        <v>320</v>
      </c>
      <c r="G158" s="291">
        <f>SUM(G159:G163)</f>
        <v>1990</v>
      </c>
      <c r="H158" s="122">
        <f t="shared" si="9"/>
        <v>100.60240963855422</v>
      </c>
    </row>
    <row r="159" spans="1:8" x14ac:dyDescent="0.25">
      <c r="A159" s="315">
        <v>3431</v>
      </c>
      <c r="B159" s="316" t="s">
        <v>330</v>
      </c>
      <c r="C159" s="295">
        <v>1234.8499999999999</v>
      </c>
      <c r="D159" s="295">
        <v>1350</v>
      </c>
      <c r="E159" s="317">
        <v>1350</v>
      </c>
      <c r="F159" s="451">
        <f t="shared" si="8"/>
        <v>250</v>
      </c>
      <c r="G159" s="269">
        <v>1600</v>
      </c>
      <c r="H159" s="122">
        <f t="shared" si="9"/>
        <v>100</v>
      </c>
    </row>
    <row r="160" spans="1:8" ht="15.75" thickBot="1" x14ac:dyDescent="0.3">
      <c r="A160" s="320">
        <v>343</v>
      </c>
      <c r="B160" s="321" t="s">
        <v>331</v>
      </c>
      <c r="C160" s="322">
        <v>185.84</v>
      </c>
      <c r="D160" s="322">
        <v>200</v>
      </c>
      <c r="E160" s="323">
        <v>200</v>
      </c>
      <c r="F160" s="458">
        <f t="shared" si="8"/>
        <v>20</v>
      </c>
      <c r="G160" s="269">
        <v>220</v>
      </c>
      <c r="H160" s="122">
        <f t="shared" si="9"/>
        <v>100</v>
      </c>
    </row>
    <row r="161" spans="1:8" x14ac:dyDescent="0.25">
      <c r="A161" s="320">
        <v>343</v>
      </c>
      <c r="B161" s="324" t="s">
        <v>332</v>
      </c>
      <c r="C161" s="322">
        <v>0</v>
      </c>
      <c r="D161" s="322">
        <v>100</v>
      </c>
      <c r="E161" s="323">
        <v>100</v>
      </c>
      <c r="F161" s="456">
        <f t="shared" si="8"/>
        <v>50</v>
      </c>
      <c r="G161" s="269">
        <v>150</v>
      </c>
      <c r="H161" s="122">
        <f t="shared" si="9"/>
        <v>100</v>
      </c>
    </row>
    <row r="162" spans="1:8" x14ac:dyDescent="0.25">
      <c r="A162" s="320">
        <v>3432</v>
      </c>
      <c r="B162" s="325" t="s">
        <v>333</v>
      </c>
      <c r="C162" s="322">
        <v>0</v>
      </c>
      <c r="D162" s="322">
        <v>0</v>
      </c>
      <c r="E162" s="323">
        <v>10</v>
      </c>
      <c r="F162" s="461">
        <f t="shared" si="8"/>
        <v>0</v>
      </c>
      <c r="G162" s="269">
        <v>10</v>
      </c>
      <c r="H162" s="122" t="e">
        <f t="shared" si="9"/>
        <v>#DIV/0!</v>
      </c>
    </row>
    <row r="163" spans="1:8" x14ac:dyDescent="0.25">
      <c r="A163" s="315">
        <v>3433</v>
      </c>
      <c r="B163" s="316" t="s">
        <v>334</v>
      </c>
      <c r="C163" s="322">
        <v>1.76</v>
      </c>
      <c r="D163" s="295">
        <v>10</v>
      </c>
      <c r="E163" s="317">
        <v>10</v>
      </c>
      <c r="F163" s="451">
        <f t="shared" si="8"/>
        <v>0</v>
      </c>
      <c r="G163" s="269">
        <v>10</v>
      </c>
      <c r="H163" s="122">
        <f t="shared" si="9"/>
        <v>100</v>
      </c>
    </row>
    <row r="164" spans="1:8" x14ac:dyDescent="0.25">
      <c r="A164" s="326">
        <v>35</v>
      </c>
      <c r="B164" s="327" t="s">
        <v>335</v>
      </c>
      <c r="C164" s="328">
        <f t="shared" ref="C164:G165" si="10">C165</f>
        <v>5136.79</v>
      </c>
      <c r="D164" s="328">
        <f t="shared" si="10"/>
        <v>7000</v>
      </c>
      <c r="E164" s="328">
        <f t="shared" si="10"/>
        <v>7000</v>
      </c>
      <c r="F164" s="451">
        <f t="shared" si="8"/>
        <v>0</v>
      </c>
      <c r="G164" s="328">
        <f t="shared" si="10"/>
        <v>7000</v>
      </c>
      <c r="H164" s="122">
        <f t="shared" si="9"/>
        <v>100</v>
      </c>
    </row>
    <row r="165" spans="1:8" ht="24" x14ac:dyDescent="0.25">
      <c r="A165" s="329">
        <v>352</v>
      </c>
      <c r="B165" s="330" t="s">
        <v>54</v>
      </c>
      <c r="C165" s="331">
        <f t="shared" si="10"/>
        <v>5136.79</v>
      </c>
      <c r="D165" s="331">
        <f t="shared" si="10"/>
        <v>7000</v>
      </c>
      <c r="E165" s="331">
        <f t="shared" si="10"/>
        <v>7000</v>
      </c>
      <c r="F165" s="451">
        <f t="shared" si="8"/>
        <v>0</v>
      </c>
      <c r="G165" s="331">
        <f t="shared" si="10"/>
        <v>7000</v>
      </c>
      <c r="H165" s="122">
        <f t="shared" si="9"/>
        <v>100</v>
      </c>
    </row>
    <row r="166" spans="1:8" ht="24" x14ac:dyDescent="0.25">
      <c r="A166" s="332">
        <v>3523</v>
      </c>
      <c r="B166" s="333" t="s">
        <v>336</v>
      </c>
      <c r="C166" s="334">
        <v>5136.79</v>
      </c>
      <c r="D166" s="334">
        <v>7000</v>
      </c>
      <c r="E166" s="334">
        <v>7000</v>
      </c>
      <c r="F166" s="461">
        <f t="shared" si="8"/>
        <v>0</v>
      </c>
      <c r="G166" s="175">
        <v>7000</v>
      </c>
      <c r="H166" s="122">
        <f t="shared" si="9"/>
        <v>100</v>
      </c>
    </row>
    <row r="167" spans="1:8" ht="24" x14ac:dyDescent="0.25">
      <c r="A167" s="335">
        <v>36</v>
      </c>
      <c r="B167" s="330" t="s">
        <v>337</v>
      </c>
      <c r="C167" s="331">
        <f>SUM(C168+C170)</f>
        <v>39327.75</v>
      </c>
      <c r="D167" s="331">
        <f>SUM(D168+D170)</f>
        <v>46500</v>
      </c>
      <c r="E167" s="331">
        <f>SUM(E168+E170)</f>
        <v>46650</v>
      </c>
      <c r="F167" s="462">
        <f t="shared" si="8"/>
        <v>850</v>
      </c>
      <c r="G167" s="331">
        <f>SUM(G168+G170)</f>
        <v>47500</v>
      </c>
      <c r="H167" s="122">
        <f t="shared" si="9"/>
        <v>100.32258064516128</v>
      </c>
    </row>
    <row r="168" spans="1:8" x14ac:dyDescent="0.25">
      <c r="A168" s="335">
        <v>363</v>
      </c>
      <c r="B168" s="330" t="s">
        <v>167</v>
      </c>
      <c r="C168" s="331">
        <f>SUM(C169)</f>
        <v>4157.05</v>
      </c>
      <c r="D168" s="331">
        <f>SUM(D169)</f>
        <v>4500</v>
      </c>
      <c r="E168" s="331">
        <f>SUM(E169)</f>
        <v>4650</v>
      </c>
      <c r="F168" s="462">
        <f t="shared" si="8"/>
        <v>850</v>
      </c>
      <c r="G168" s="331">
        <f>SUM(G169)</f>
        <v>5500</v>
      </c>
      <c r="H168" s="122">
        <f t="shared" si="9"/>
        <v>103.33333333333334</v>
      </c>
    </row>
    <row r="169" spans="1:8" ht="24" x14ac:dyDescent="0.25">
      <c r="A169" s="336">
        <v>36316</v>
      </c>
      <c r="B169" s="333" t="s">
        <v>338</v>
      </c>
      <c r="C169" s="337">
        <v>4157.05</v>
      </c>
      <c r="D169" s="337">
        <v>4500</v>
      </c>
      <c r="E169" s="337">
        <v>4650</v>
      </c>
      <c r="F169" s="462">
        <f t="shared" si="8"/>
        <v>850</v>
      </c>
      <c r="G169" s="175">
        <v>5500</v>
      </c>
      <c r="H169" s="122">
        <f t="shared" si="9"/>
        <v>103.33333333333334</v>
      </c>
    </row>
    <row r="170" spans="1:8" ht="24" x14ac:dyDescent="0.25">
      <c r="A170" s="335">
        <v>366</v>
      </c>
      <c r="B170" s="330" t="s">
        <v>55</v>
      </c>
      <c r="C170" s="331">
        <f>SUM(C171)</f>
        <v>35170.699999999997</v>
      </c>
      <c r="D170" s="331">
        <f>SUM(D171)</f>
        <v>42000</v>
      </c>
      <c r="E170" s="331">
        <f>SUM(E171)</f>
        <v>42000</v>
      </c>
      <c r="F170" s="462">
        <f t="shared" si="8"/>
        <v>0</v>
      </c>
      <c r="G170" s="331">
        <f>SUM(G171)</f>
        <v>42000</v>
      </c>
      <c r="H170" s="122">
        <f t="shared" si="9"/>
        <v>100</v>
      </c>
    </row>
    <row r="171" spans="1:8" ht="24" x14ac:dyDescent="0.25">
      <c r="A171" s="332">
        <v>366111</v>
      </c>
      <c r="B171" s="333" t="s">
        <v>339</v>
      </c>
      <c r="C171" s="334">
        <v>35170.699999999997</v>
      </c>
      <c r="D171" s="334">
        <v>42000</v>
      </c>
      <c r="E171" s="334">
        <v>42000</v>
      </c>
      <c r="F171" s="462">
        <f t="shared" si="8"/>
        <v>0</v>
      </c>
      <c r="G171" s="175">
        <v>42000</v>
      </c>
      <c r="H171" s="122">
        <f t="shared" si="9"/>
        <v>100</v>
      </c>
    </row>
    <row r="172" spans="1:8" ht="15.75" thickBot="1" x14ac:dyDescent="0.3">
      <c r="A172" s="338">
        <v>37</v>
      </c>
      <c r="B172" s="166" t="s">
        <v>56</v>
      </c>
      <c r="C172" s="167">
        <f>C173</f>
        <v>26991.96</v>
      </c>
      <c r="D172" s="167">
        <f>D173</f>
        <v>28925</v>
      </c>
      <c r="E172" s="167">
        <f>E173</f>
        <v>29750</v>
      </c>
      <c r="F172" s="455">
        <f t="shared" si="8"/>
        <v>7300</v>
      </c>
      <c r="G172" s="167">
        <f>G173</f>
        <v>37050</v>
      </c>
      <c r="H172" s="122">
        <f t="shared" si="9"/>
        <v>102.85220397579948</v>
      </c>
    </row>
    <row r="173" spans="1:8" ht="24" x14ac:dyDescent="0.25">
      <c r="A173" s="339">
        <v>372</v>
      </c>
      <c r="B173" s="340" t="s">
        <v>57</v>
      </c>
      <c r="C173" s="168">
        <f>SUM(C174+C179)</f>
        <v>26991.96</v>
      </c>
      <c r="D173" s="168">
        <f>SUM(D174+D179)</f>
        <v>28925</v>
      </c>
      <c r="E173" s="168">
        <f>SUM(E174+E179)</f>
        <v>29750</v>
      </c>
      <c r="F173" s="455">
        <f t="shared" si="8"/>
        <v>7300</v>
      </c>
      <c r="G173" s="168">
        <f>SUM(G174+G179)</f>
        <v>37050</v>
      </c>
      <c r="H173" s="122">
        <f t="shared" si="9"/>
        <v>102.85220397579948</v>
      </c>
    </row>
    <row r="174" spans="1:8" x14ac:dyDescent="0.25">
      <c r="A174" s="341">
        <v>3721</v>
      </c>
      <c r="B174" s="342" t="s">
        <v>340</v>
      </c>
      <c r="C174" s="343">
        <f>SUM(C175:C178)</f>
        <v>7193.57</v>
      </c>
      <c r="D174" s="343">
        <f>SUM(D175:D178)</f>
        <v>8775</v>
      </c>
      <c r="E174" s="343">
        <f>SUM(E175:E178)</f>
        <v>9500</v>
      </c>
      <c r="F174" s="457">
        <f t="shared" si="8"/>
        <v>3700</v>
      </c>
      <c r="G174" s="343">
        <f>SUM(G175:G178)</f>
        <v>13200</v>
      </c>
      <c r="H174" s="122">
        <f t="shared" si="9"/>
        <v>108.26210826210827</v>
      </c>
    </row>
    <row r="175" spans="1:8" x14ac:dyDescent="0.25">
      <c r="A175" s="315">
        <v>37215</v>
      </c>
      <c r="B175" s="316" t="s">
        <v>341</v>
      </c>
      <c r="C175" s="317">
        <v>2919.9</v>
      </c>
      <c r="D175" s="317">
        <v>2700</v>
      </c>
      <c r="E175" s="317">
        <v>3000</v>
      </c>
      <c r="F175" s="451">
        <f t="shared" si="8"/>
        <v>1200</v>
      </c>
      <c r="G175" s="311">
        <v>4200</v>
      </c>
      <c r="H175" s="122">
        <f t="shared" si="9"/>
        <v>111.11111111111111</v>
      </c>
    </row>
    <row r="176" spans="1:8" x14ac:dyDescent="0.25">
      <c r="A176" s="315">
        <v>37217</v>
      </c>
      <c r="B176" s="316" t="s">
        <v>342</v>
      </c>
      <c r="C176" s="317">
        <v>637.07000000000005</v>
      </c>
      <c r="D176" s="317">
        <v>1075</v>
      </c>
      <c r="E176" s="317">
        <v>1500</v>
      </c>
      <c r="F176" s="451">
        <f t="shared" si="8"/>
        <v>0</v>
      </c>
      <c r="G176" s="311">
        <v>1500</v>
      </c>
      <c r="H176" s="122">
        <f t="shared" si="9"/>
        <v>139.53488372093022</v>
      </c>
    </row>
    <row r="177" spans="1:8" x14ac:dyDescent="0.25">
      <c r="A177" s="315">
        <v>37219</v>
      </c>
      <c r="B177" s="316" t="s">
        <v>343</v>
      </c>
      <c r="C177" s="317">
        <v>3636.6</v>
      </c>
      <c r="D177" s="317">
        <v>4500</v>
      </c>
      <c r="E177" s="317">
        <v>4500</v>
      </c>
      <c r="F177" s="451">
        <f t="shared" si="8"/>
        <v>2500</v>
      </c>
      <c r="G177" s="311">
        <v>7000</v>
      </c>
      <c r="H177" s="122">
        <f t="shared" si="9"/>
        <v>100</v>
      </c>
    </row>
    <row r="178" spans="1:8" x14ac:dyDescent="0.25">
      <c r="A178" s="315">
        <v>3721</v>
      </c>
      <c r="B178" s="344" t="s">
        <v>344</v>
      </c>
      <c r="C178" s="317">
        <v>0</v>
      </c>
      <c r="D178" s="317">
        <v>500</v>
      </c>
      <c r="E178" s="317">
        <v>500</v>
      </c>
      <c r="F178" s="451">
        <f t="shared" si="8"/>
        <v>0</v>
      </c>
      <c r="G178" s="311">
        <v>500</v>
      </c>
      <c r="H178" s="122">
        <f t="shared" si="9"/>
        <v>100</v>
      </c>
    </row>
    <row r="179" spans="1:8" x14ac:dyDescent="0.25">
      <c r="A179" s="341">
        <v>3722</v>
      </c>
      <c r="B179" s="342" t="s">
        <v>345</v>
      </c>
      <c r="C179" s="343">
        <f>SUM(C180:C183)</f>
        <v>19798.39</v>
      </c>
      <c r="D179" s="343">
        <f>SUM(D180:D183)</f>
        <v>20150</v>
      </c>
      <c r="E179" s="343">
        <f>SUM(E180:E183)</f>
        <v>20250</v>
      </c>
      <c r="F179" s="451">
        <f t="shared" si="8"/>
        <v>3600</v>
      </c>
      <c r="G179" s="343">
        <f>SUM(G180:G183)</f>
        <v>23850</v>
      </c>
      <c r="H179" s="122">
        <f t="shared" si="9"/>
        <v>100.49627791563276</v>
      </c>
    </row>
    <row r="180" spans="1:8" ht="24" x14ac:dyDescent="0.25">
      <c r="A180" s="315">
        <v>37223</v>
      </c>
      <c r="B180" s="316" t="s">
        <v>346</v>
      </c>
      <c r="C180" s="317">
        <v>1971.16</v>
      </c>
      <c r="D180" s="317">
        <v>600</v>
      </c>
      <c r="E180" s="317">
        <v>700</v>
      </c>
      <c r="F180" s="451">
        <f t="shared" si="8"/>
        <v>0</v>
      </c>
      <c r="G180" s="311">
        <v>700</v>
      </c>
      <c r="H180" s="122">
        <f t="shared" si="9"/>
        <v>116.66666666666667</v>
      </c>
    </row>
    <row r="181" spans="1:8" x14ac:dyDescent="0.25">
      <c r="A181" s="315">
        <v>37221</v>
      </c>
      <c r="B181" s="316" t="s">
        <v>347</v>
      </c>
      <c r="C181" s="317">
        <v>8904.5400000000009</v>
      </c>
      <c r="D181" s="317">
        <v>10500</v>
      </c>
      <c r="E181" s="317">
        <v>10500</v>
      </c>
      <c r="F181" s="451">
        <f t="shared" si="8"/>
        <v>500</v>
      </c>
      <c r="G181" s="311">
        <v>11000</v>
      </c>
      <c r="H181" s="122">
        <f t="shared" si="9"/>
        <v>100</v>
      </c>
    </row>
    <row r="182" spans="1:8" ht="24" x14ac:dyDescent="0.25">
      <c r="A182" s="315">
        <v>372291</v>
      </c>
      <c r="B182" s="316" t="s">
        <v>348</v>
      </c>
      <c r="C182" s="317">
        <v>8922.69</v>
      </c>
      <c r="D182" s="317">
        <v>8550</v>
      </c>
      <c r="E182" s="317">
        <v>8550</v>
      </c>
      <c r="F182" s="451">
        <f t="shared" si="8"/>
        <v>3100</v>
      </c>
      <c r="G182" s="311">
        <v>11650</v>
      </c>
      <c r="H182" s="122">
        <f t="shared" si="9"/>
        <v>100</v>
      </c>
    </row>
    <row r="183" spans="1:8" x14ac:dyDescent="0.25">
      <c r="A183" s="315">
        <v>37229</v>
      </c>
      <c r="B183" s="316" t="s">
        <v>349</v>
      </c>
      <c r="C183" s="317">
        <v>0</v>
      </c>
      <c r="D183" s="317">
        <v>500</v>
      </c>
      <c r="E183" s="317">
        <v>500</v>
      </c>
      <c r="F183" s="451">
        <f t="shared" ref="F183:F217" si="11">G183-E183</f>
        <v>0</v>
      </c>
      <c r="G183" s="269">
        <v>500</v>
      </c>
      <c r="H183" s="122">
        <f t="shared" si="9"/>
        <v>100</v>
      </c>
    </row>
    <row r="184" spans="1:8" x14ac:dyDescent="0.25">
      <c r="A184" s="318">
        <v>38</v>
      </c>
      <c r="B184" s="319" t="s">
        <v>58</v>
      </c>
      <c r="C184" s="345">
        <f>SUM(C185+C203+C212+C214)</f>
        <v>72637.679999999993</v>
      </c>
      <c r="D184" s="345">
        <f>SUM(D185+D203+D212+D214)</f>
        <v>109313</v>
      </c>
      <c r="E184" s="345">
        <f>SUM(E185+E203+E212+E214)</f>
        <v>225191</v>
      </c>
      <c r="F184" s="451">
        <f t="shared" si="11"/>
        <v>-4509</v>
      </c>
      <c r="G184" s="345">
        <f>SUM(G185+G203+G212+G214)</f>
        <v>220682</v>
      </c>
      <c r="H184" s="122">
        <f t="shared" si="9"/>
        <v>206.00569008260683</v>
      </c>
    </row>
    <row r="185" spans="1:8" x14ac:dyDescent="0.25">
      <c r="A185" s="318">
        <v>381</v>
      </c>
      <c r="B185" s="319" t="s">
        <v>59</v>
      </c>
      <c r="C185" s="291">
        <f>SUM(C186+C200)</f>
        <v>42045.21</v>
      </c>
      <c r="D185" s="291">
        <f>SUM(D186+D200)</f>
        <v>53220</v>
      </c>
      <c r="E185" s="291">
        <f>SUM(E186+E200)</f>
        <v>53565</v>
      </c>
      <c r="F185" s="451">
        <f t="shared" si="11"/>
        <v>29114</v>
      </c>
      <c r="G185" s="291">
        <f>SUM(G186+G200)</f>
        <v>82679</v>
      </c>
      <c r="H185" s="122">
        <f t="shared" si="9"/>
        <v>100.64825253664036</v>
      </c>
    </row>
    <row r="186" spans="1:8" x14ac:dyDescent="0.25">
      <c r="A186" s="346">
        <v>3811</v>
      </c>
      <c r="B186" s="347" t="s">
        <v>350</v>
      </c>
      <c r="C186" s="348">
        <f>SUM(C187:C199)</f>
        <v>37543.26</v>
      </c>
      <c r="D186" s="348">
        <f>SUM(D187:D199)</f>
        <v>47905</v>
      </c>
      <c r="E186" s="348">
        <f>SUM(E187:E199)</f>
        <v>48250</v>
      </c>
      <c r="F186" s="451">
        <f t="shared" si="11"/>
        <v>29114</v>
      </c>
      <c r="G186" s="348">
        <f>SUM(G187:G199)</f>
        <v>77364</v>
      </c>
      <c r="H186" s="122">
        <f t="shared" si="9"/>
        <v>100.72017534704101</v>
      </c>
    </row>
    <row r="187" spans="1:8" x14ac:dyDescent="0.25">
      <c r="A187" s="315">
        <v>3811300</v>
      </c>
      <c r="B187" s="316" t="s">
        <v>351</v>
      </c>
      <c r="C187" s="349">
        <v>663.61</v>
      </c>
      <c r="D187" s="349">
        <v>0</v>
      </c>
      <c r="E187" s="349">
        <v>0</v>
      </c>
      <c r="F187" s="451">
        <f t="shared" si="11"/>
        <v>7100</v>
      </c>
      <c r="G187" s="269">
        <v>7100</v>
      </c>
      <c r="H187" s="122" t="e">
        <f t="shared" si="9"/>
        <v>#DIV/0!</v>
      </c>
    </row>
    <row r="188" spans="1:8" x14ac:dyDescent="0.25">
      <c r="A188" s="315">
        <v>3811401</v>
      </c>
      <c r="B188" s="316" t="s">
        <v>352</v>
      </c>
      <c r="C188" s="349">
        <v>2654.46</v>
      </c>
      <c r="D188" s="349">
        <v>2655</v>
      </c>
      <c r="E188" s="349">
        <v>2700</v>
      </c>
      <c r="F188" s="461">
        <f t="shared" si="11"/>
        <v>0</v>
      </c>
      <c r="G188" s="269">
        <v>2700</v>
      </c>
      <c r="H188" s="122">
        <f t="shared" si="9"/>
        <v>101.69491525423729</v>
      </c>
    </row>
    <row r="189" spans="1:8" x14ac:dyDescent="0.25">
      <c r="A189" s="315">
        <v>3811409</v>
      </c>
      <c r="B189" s="316" t="s">
        <v>353</v>
      </c>
      <c r="C189" s="349">
        <v>1327.23</v>
      </c>
      <c r="D189" s="349">
        <v>1500</v>
      </c>
      <c r="E189" s="349">
        <v>2500</v>
      </c>
      <c r="F189" s="451">
        <f t="shared" si="11"/>
        <v>1000</v>
      </c>
      <c r="G189" s="269">
        <v>3500</v>
      </c>
      <c r="H189" s="122">
        <f t="shared" si="9"/>
        <v>166.66666666666669</v>
      </c>
    </row>
    <row r="190" spans="1:8" x14ac:dyDescent="0.25">
      <c r="A190" s="315">
        <v>3811410</v>
      </c>
      <c r="B190" s="316" t="s">
        <v>354</v>
      </c>
      <c r="C190" s="349">
        <v>1840.83</v>
      </c>
      <c r="D190" s="349">
        <v>2000</v>
      </c>
      <c r="E190" s="349">
        <v>2000</v>
      </c>
      <c r="F190" s="451">
        <f t="shared" si="11"/>
        <v>5000</v>
      </c>
      <c r="G190" s="269">
        <v>7000</v>
      </c>
      <c r="H190" s="122">
        <f t="shared" si="9"/>
        <v>100</v>
      </c>
    </row>
    <row r="191" spans="1:8" x14ac:dyDescent="0.25">
      <c r="A191" s="315">
        <v>3811501</v>
      </c>
      <c r="B191" s="316" t="s">
        <v>355</v>
      </c>
      <c r="C191" s="349">
        <v>13935.89</v>
      </c>
      <c r="D191" s="349">
        <v>19000</v>
      </c>
      <c r="E191" s="349">
        <v>17000</v>
      </c>
      <c r="F191" s="463">
        <f t="shared" si="11"/>
        <v>3000</v>
      </c>
      <c r="G191" s="269">
        <v>20000</v>
      </c>
      <c r="H191" s="122">
        <f t="shared" si="9"/>
        <v>89.473684210526315</v>
      </c>
    </row>
    <row r="192" spans="1:8" x14ac:dyDescent="0.25">
      <c r="A192" s="315">
        <v>3811502</v>
      </c>
      <c r="B192" s="316" t="s">
        <v>356</v>
      </c>
      <c r="C192" s="349">
        <v>1327.23</v>
      </c>
      <c r="D192" s="349">
        <v>1500</v>
      </c>
      <c r="E192" s="349">
        <v>1700</v>
      </c>
      <c r="F192" s="457">
        <f t="shared" si="11"/>
        <v>100</v>
      </c>
      <c r="G192" s="269">
        <v>1800</v>
      </c>
      <c r="H192" s="122">
        <f t="shared" si="9"/>
        <v>113.33333333333333</v>
      </c>
    </row>
    <row r="193" spans="1:8" x14ac:dyDescent="0.25">
      <c r="A193" s="315">
        <v>3811503</v>
      </c>
      <c r="B193" s="316" t="s">
        <v>357</v>
      </c>
      <c r="C193" s="349">
        <v>0</v>
      </c>
      <c r="D193" s="349">
        <v>0</v>
      </c>
      <c r="E193" s="349">
        <v>0</v>
      </c>
      <c r="F193" s="462">
        <f t="shared" si="11"/>
        <v>0</v>
      </c>
      <c r="G193" s="269">
        <v>0</v>
      </c>
      <c r="H193" s="122" t="e">
        <f t="shared" si="9"/>
        <v>#DIV/0!</v>
      </c>
    </row>
    <row r="194" spans="1:8" x14ac:dyDescent="0.25">
      <c r="A194" s="315">
        <v>3811504</v>
      </c>
      <c r="B194" s="316" t="s">
        <v>358</v>
      </c>
      <c r="C194" s="349">
        <v>0</v>
      </c>
      <c r="D194" s="349">
        <v>0</v>
      </c>
      <c r="E194" s="349">
        <v>0</v>
      </c>
      <c r="F194" s="462">
        <f t="shared" si="11"/>
        <v>0</v>
      </c>
      <c r="G194" s="269">
        <v>0</v>
      </c>
      <c r="H194" s="122" t="e">
        <f t="shared" si="9"/>
        <v>#DIV/0!</v>
      </c>
    </row>
    <row r="195" spans="1:8" x14ac:dyDescent="0.25">
      <c r="A195" s="315">
        <v>3811</v>
      </c>
      <c r="B195" s="316" t="s">
        <v>359</v>
      </c>
      <c r="C195" s="349">
        <v>0</v>
      </c>
      <c r="D195" s="349">
        <v>0</v>
      </c>
      <c r="E195" s="349">
        <v>1000</v>
      </c>
      <c r="F195" s="462">
        <f t="shared" si="11"/>
        <v>0</v>
      </c>
      <c r="G195" s="269">
        <v>1000</v>
      </c>
      <c r="H195" s="122" t="e">
        <f t="shared" si="9"/>
        <v>#DIV/0!</v>
      </c>
    </row>
    <row r="196" spans="1:8" x14ac:dyDescent="0.25">
      <c r="A196" s="315">
        <v>3811901</v>
      </c>
      <c r="B196" s="316" t="s">
        <v>360</v>
      </c>
      <c r="C196" s="349">
        <v>5308.91</v>
      </c>
      <c r="D196" s="349">
        <v>5500</v>
      </c>
      <c r="E196" s="349">
        <v>2500</v>
      </c>
      <c r="F196" s="462">
        <f t="shared" si="11"/>
        <v>2250</v>
      </c>
      <c r="G196" s="269">
        <v>4750</v>
      </c>
      <c r="H196" s="122">
        <f t="shared" si="9"/>
        <v>45.454545454545453</v>
      </c>
    </row>
    <row r="197" spans="1:8" x14ac:dyDescent="0.25">
      <c r="A197" s="315">
        <v>3811902</v>
      </c>
      <c r="B197" s="316" t="s">
        <v>361</v>
      </c>
      <c r="C197" s="349">
        <v>4910.74</v>
      </c>
      <c r="D197" s="349">
        <v>9000</v>
      </c>
      <c r="E197" s="349">
        <v>12000</v>
      </c>
      <c r="F197" s="462">
        <f t="shared" si="11"/>
        <v>8164</v>
      </c>
      <c r="G197" s="269">
        <v>20164</v>
      </c>
      <c r="H197" s="122">
        <f t="shared" si="9"/>
        <v>133.33333333333331</v>
      </c>
    </row>
    <row r="198" spans="1:8" x14ac:dyDescent="0.25">
      <c r="A198" s="315">
        <v>3811904</v>
      </c>
      <c r="B198" s="316" t="s">
        <v>362</v>
      </c>
      <c r="C198" s="349">
        <v>4645.3</v>
      </c>
      <c r="D198" s="349">
        <v>3750</v>
      </c>
      <c r="E198" s="349">
        <v>3850</v>
      </c>
      <c r="F198" s="462">
        <f t="shared" si="11"/>
        <v>0</v>
      </c>
      <c r="G198" s="269">
        <v>3850</v>
      </c>
      <c r="H198" s="122">
        <f t="shared" si="9"/>
        <v>102.66666666666666</v>
      </c>
    </row>
    <row r="199" spans="1:8" x14ac:dyDescent="0.25">
      <c r="A199" s="315">
        <v>3811908</v>
      </c>
      <c r="B199" s="316" t="s">
        <v>363</v>
      </c>
      <c r="C199" s="349">
        <v>929.06</v>
      </c>
      <c r="D199" s="349">
        <v>3000</v>
      </c>
      <c r="E199" s="349">
        <v>3000</v>
      </c>
      <c r="F199" s="464">
        <f t="shared" si="11"/>
        <v>2500</v>
      </c>
      <c r="G199" s="269">
        <v>5500</v>
      </c>
      <c r="H199" s="122">
        <f t="shared" si="9"/>
        <v>100</v>
      </c>
    </row>
    <row r="200" spans="1:8" x14ac:dyDescent="0.25">
      <c r="A200" s="341">
        <v>3812</v>
      </c>
      <c r="B200" s="342" t="s">
        <v>364</v>
      </c>
      <c r="C200" s="350">
        <f>SUM(C201:C202)</f>
        <v>4501.95</v>
      </c>
      <c r="D200" s="350">
        <f>SUM(D201:D202)</f>
        <v>5315</v>
      </c>
      <c r="E200" s="350">
        <f>SUM(E201:E202)</f>
        <v>5315</v>
      </c>
      <c r="F200" s="451">
        <f t="shared" si="11"/>
        <v>0</v>
      </c>
      <c r="G200" s="350">
        <f>SUM(G201:G202)</f>
        <v>5315</v>
      </c>
      <c r="H200" s="122">
        <f t="shared" si="9"/>
        <v>100</v>
      </c>
    </row>
    <row r="201" spans="1:8" ht="24" x14ac:dyDescent="0.25">
      <c r="A201" s="315">
        <v>381202</v>
      </c>
      <c r="B201" s="316" t="s">
        <v>365</v>
      </c>
      <c r="C201" s="351">
        <v>4077.24</v>
      </c>
      <c r="D201" s="351">
        <v>4650</v>
      </c>
      <c r="E201" s="349">
        <v>4650</v>
      </c>
      <c r="F201" s="455">
        <f t="shared" si="11"/>
        <v>0</v>
      </c>
      <c r="G201" s="269">
        <v>4650</v>
      </c>
      <c r="H201" s="122">
        <f t="shared" si="9"/>
        <v>100</v>
      </c>
    </row>
    <row r="202" spans="1:8" ht="24" x14ac:dyDescent="0.25">
      <c r="A202" s="315">
        <v>381201</v>
      </c>
      <c r="B202" s="316" t="s">
        <v>366</v>
      </c>
      <c r="C202" s="351">
        <v>424.71</v>
      </c>
      <c r="D202" s="351">
        <v>665</v>
      </c>
      <c r="E202" s="349">
        <v>665</v>
      </c>
      <c r="F202" s="451">
        <f t="shared" si="11"/>
        <v>0</v>
      </c>
      <c r="G202" s="269">
        <v>665</v>
      </c>
      <c r="H202" s="122">
        <f t="shared" si="9"/>
        <v>100</v>
      </c>
    </row>
    <row r="203" spans="1:8" x14ac:dyDescent="0.25">
      <c r="A203" s="318">
        <v>382</v>
      </c>
      <c r="B203" s="319" t="s">
        <v>60</v>
      </c>
      <c r="C203" s="291">
        <f>SUM(C204+C210)</f>
        <v>30592.469999999998</v>
      </c>
      <c r="D203" s="291">
        <f>SUM(D204+D210)</f>
        <v>33650</v>
      </c>
      <c r="E203" s="291">
        <f>SUM(E204+E210)</f>
        <v>37000</v>
      </c>
      <c r="F203" s="455">
        <f t="shared" si="11"/>
        <v>1000</v>
      </c>
      <c r="G203" s="291">
        <f>SUM(G204+G210)</f>
        <v>38000</v>
      </c>
      <c r="H203" s="122">
        <f t="shared" ref="H203:H268" si="12">E203/D203*100</f>
        <v>109.9554234769688</v>
      </c>
    </row>
    <row r="204" spans="1:8" ht="24" x14ac:dyDescent="0.25">
      <c r="A204" s="352">
        <v>3821</v>
      </c>
      <c r="B204" s="353" t="s">
        <v>367</v>
      </c>
      <c r="C204" s="314">
        <f>SUM(C205:C209)</f>
        <v>23956.329999999998</v>
      </c>
      <c r="D204" s="314">
        <f>SUM(D205:D209)</f>
        <v>17650</v>
      </c>
      <c r="E204" s="314">
        <f>SUM(E205:E209)</f>
        <v>21000</v>
      </c>
      <c r="F204" s="451">
        <f t="shared" si="11"/>
        <v>1000</v>
      </c>
      <c r="G204" s="314">
        <f>SUM(G205:G209)</f>
        <v>22000</v>
      </c>
      <c r="H204" s="122">
        <f t="shared" si="12"/>
        <v>118.98016997167137</v>
      </c>
    </row>
    <row r="205" spans="1:8" ht="24" x14ac:dyDescent="0.25">
      <c r="A205" s="354">
        <v>38211</v>
      </c>
      <c r="B205" s="333" t="s">
        <v>368</v>
      </c>
      <c r="C205" s="355">
        <v>3981.68</v>
      </c>
      <c r="D205" s="355">
        <v>0</v>
      </c>
      <c r="E205" s="349">
        <v>1000</v>
      </c>
      <c r="F205" s="451">
        <f t="shared" si="11"/>
        <v>0</v>
      </c>
      <c r="G205" s="184">
        <v>1000</v>
      </c>
      <c r="H205" s="122" t="e">
        <f t="shared" si="12"/>
        <v>#DIV/0!</v>
      </c>
    </row>
    <row r="206" spans="1:8" x14ac:dyDescent="0.25">
      <c r="A206" s="315">
        <v>382121</v>
      </c>
      <c r="B206" s="316" t="s">
        <v>369</v>
      </c>
      <c r="C206" s="295">
        <v>16590.349999999999</v>
      </c>
      <c r="D206" s="295">
        <v>11650</v>
      </c>
      <c r="E206" s="356">
        <v>15000</v>
      </c>
      <c r="F206" s="451">
        <f t="shared" si="11"/>
        <v>1000</v>
      </c>
      <c r="G206" s="184">
        <v>16000</v>
      </c>
      <c r="H206" s="122">
        <f t="shared" si="12"/>
        <v>128.75536480686696</v>
      </c>
    </row>
    <row r="207" spans="1:8" x14ac:dyDescent="0.25">
      <c r="A207" s="315">
        <v>3821</v>
      </c>
      <c r="B207" s="316" t="s">
        <v>370</v>
      </c>
      <c r="C207" s="295">
        <v>0</v>
      </c>
      <c r="D207" s="295">
        <v>2000</v>
      </c>
      <c r="E207" s="356">
        <v>1000</v>
      </c>
      <c r="F207" s="451">
        <f t="shared" si="11"/>
        <v>0</v>
      </c>
      <c r="G207" s="184">
        <v>1000</v>
      </c>
      <c r="H207" s="122">
        <f t="shared" si="12"/>
        <v>50</v>
      </c>
    </row>
    <row r="208" spans="1:8" x14ac:dyDescent="0.25">
      <c r="A208" s="315">
        <v>382122</v>
      </c>
      <c r="B208" s="316" t="s">
        <v>371</v>
      </c>
      <c r="C208" s="295">
        <v>3318.07</v>
      </c>
      <c r="D208" s="295">
        <v>3300</v>
      </c>
      <c r="E208" s="356">
        <v>3300</v>
      </c>
      <c r="F208" s="451">
        <f t="shared" si="11"/>
        <v>0</v>
      </c>
      <c r="G208" s="184">
        <v>3300</v>
      </c>
      <c r="H208" s="122">
        <f t="shared" si="12"/>
        <v>100</v>
      </c>
    </row>
    <row r="209" spans="1:8" x14ac:dyDescent="0.25">
      <c r="A209" s="315">
        <v>3821901</v>
      </c>
      <c r="B209" s="316" t="s">
        <v>372</v>
      </c>
      <c r="C209" s="295">
        <v>66.23</v>
      </c>
      <c r="D209" s="295">
        <v>700</v>
      </c>
      <c r="E209" s="356">
        <v>700</v>
      </c>
      <c r="F209" s="451">
        <f t="shared" si="11"/>
        <v>0</v>
      </c>
      <c r="G209" s="184">
        <v>700</v>
      </c>
      <c r="H209" s="122">
        <f t="shared" si="12"/>
        <v>100</v>
      </c>
    </row>
    <row r="210" spans="1:8" ht="24" x14ac:dyDescent="0.25">
      <c r="A210" s="352">
        <v>3822</v>
      </c>
      <c r="B210" s="353" t="s">
        <v>373</v>
      </c>
      <c r="C210" s="357">
        <f>SUM(C211)</f>
        <v>6636.14</v>
      </c>
      <c r="D210" s="357">
        <f>SUM(D211)</f>
        <v>16000</v>
      </c>
      <c r="E210" s="357">
        <f>SUM(E211)</f>
        <v>16000</v>
      </c>
      <c r="F210" s="451">
        <f t="shared" si="11"/>
        <v>0</v>
      </c>
      <c r="G210" s="357">
        <f>SUM(G211)</f>
        <v>16000</v>
      </c>
      <c r="H210" s="122">
        <f t="shared" si="12"/>
        <v>100</v>
      </c>
    </row>
    <row r="211" spans="1:8" ht="24" x14ac:dyDescent="0.25">
      <c r="A211" s="315">
        <v>38229</v>
      </c>
      <c r="B211" s="316" t="s">
        <v>374</v>
      </c>
      <c r="C211" s="295">
        <v>6636.14</v>
      </c>
      <c r="D211" s="295">
        <v>16000</v>
      </c>
      <c r="E211" s="356">
        <v>16000</v>
      </c>
      <c r="F211" s="451">
        <f t="shared" si="11"/>
        <v>0</v>
      </c>
      <c r="G211" s="184">
        <v>16000</v>
      </c>
      <c r="H211" s="122">
        <f t="shared" si="12"/>
        <v>100</v>
      </c>
    </row>
    <row r="212" spans="1:8" x14ac:dyDescent="0.25">
      <c r="A212" s="318">
        <v>385</v>
      </c>
      <c r="B212" s="319" t="s">
        <v>61</v>
      </c>
      <c r="C212" s="291">
        <f>SUM(C213)</f>
        <v>0</v>
      </c>
      <c r="D212" s="291">
        <f>SUM(D213)</f>
        <v>2700</v>
      </c>
      <c r="E212" s="291">
        <f>SUM(E213)</f>
        <v>2700</v>
      </c>
      <c r="F212" s="451">
        <f t="shared" si="11"/>
        <v>0</v>
      </c>
      <c r="G212" s="291">
        <f>SUM(G213)</f>
        <v>2700</v>
      </c>
      <c r="H212" s="122">
        <f t="shared" si="12"/>
        <v>100</v>
      </c>
    </row>
    <row r="213" spans="1:8" ht="24" x14ac:dyDescent="0.25">
      <c r="A213" s="315">
        <v>3851</v>
      </c>
      <c r="B213" s="358" t="s">
        <v>375</v>
      </c>
      <c r="C213" s="355">
        <v>0</v>
      </c>
      <c r="D213" s="355">
        <v>2700</v>
      </c>
      <c r="E213" s="349">
        <v>2700</v>
      </c>
      <c r="F213" s="451">
        <f t="shared" si="11"/>
        <v>0</v>
      </c>
      <c r="G213" s="269">
        <v>2700</v>
      </c>
      <c r="H213" s="122">
        <f t="shared" si="12"/>
        <v>100</v>
      </c>
    </row>
    <row r="214" spans="1:8" x14ac:dyDescent="0.25">
      <c r="A214" s="318">
        <v>386</v>
      </c>
      <c r="B214" s="319" t="s">
        <v>62</v>
      </c>
      <c r="C214" s="291">
        <f>SUM(C217)</f>
        <v>0</v>
      </c>
      <c r="D214" s="291">
        <f>SUM(D215:D217)</f>
        <v>19743</v>
      </c>
      <c r="E214" s="291">
        <f>SUM(E215:E217)</f>
        <v>131926</v>
      </c>
      <c r="F214" s="451">
        <f t="shared" si="11"/>
        <v>-34623</v>
      </c>
      <c r="G214" s="291">
        <f>SUM(G215+G216+G217)</f>
        <v>97303</v>
      </c>
      <c r="H214" s="122">
        <f t="shared" si="12"/>
        <v>668.21658309274176</v>
      </c>
    </row>
    <row r="215" spans="1:8" ht="24" x14ac:dyDescent="0.25">
      <c r="A215" s="315">
        <v>38612</v>
      </c>
      <c r="B215" s="358" t="s">
        <v>376</v>
      </c>
      <c r="C215" s="355">
        <v>0</v>
      </c>
      <c r="D215" s="355">
        <v>0</v>
      </c>
      <c r="E215" s="349">
        <v>7560</v>
      </c>
      <c r="F215" s="451">
        <f t="shared" si="11"/>
        <v>0</v>
      </c>
      <c r="G215" s="269">
        <v>7560</v>
      </c>
      <c r="H215" s="122" t="e">
        <f t="shared" si="12"/>
        <v>#DIV/0!</v>
      </c>
    </row>
    <row r="216" spans="1:8" ht="24" x14ac:dyDescent="0.25">
      <c r="A216" s="315">
        <v>38612</v>
      </c>
      <c r="B216" s="358" t="s">
        <v>377</v>
      </c>
      <c r="C216" s="355">
        <v>0</v>
      </c>
      <c r="D216" s="355">
        <v>0</v>
      </c>
      <c r="E216" s="349">
        <v>104623</v>
      </c>
      <c r="F216" s="451">
        <f t="shared" si="11"/>
        <v>-34623</v>
      </c>
      <c r="G216" s="269">
        <v>70000</v>
      </c>
      <c r="H216" s="122" t="e">
        <f t="shared" si="12"/>
        <v>#DIV/0!</v>
      </c>
    </row>
    <row r="217" spans="1:8" ht="24" x14ac:dyDescent="0.25">
      <c r="A217" s="315">
        <v>38612</v>
      </c>
      <c r="B217" s="358" t="s">
        <v>378</v>
      </c>
      <c r="C217" s="355">
        <v>0</v>
      </c>
      <c r="D217" s="355">
        <v>19743</v>
      </c>
      <c r="E217" s="349">
        <v>19743</v>
      </c>
      <c r="F217" s="451">
        <f t="shared" si="11"/>
        <v>0</v>
      </c>
      <c r="G217" s="269">
        <v>19743</v>
      </c>
      <c r="H217" s="122">
        <f t="shared" si="12"/>
        <v>100</v>
      </c>
    </row>
    <row r="218" spans="1:8" ht="15.75" x14ac:dyDescent="0.25">
      <c r="A218" s="359" t="s">
        <v>63</v>
      </c>
      <c r="B218" s="360"/>
      <c r="C218" s="361"/>
      <c r="D218" s="361"/>
      <c r="E218" s="362"/>
      <c r="F218" s="363"/>
      <c r="G218" s="363"/>
      <c r="H218" s="122" t="e">
        <f t="shared" si="12"/>
        <v>#DIV/0!</v>
      </c>
    </row>
    <row r="219" spans="1:8" ht="23.25" x14ac:dyDescent="0.25">
      <c r="A219" s="116" t="s">
        <v>23</v>
      </c>
      <c r="B219" s="117" t="s">
        <v>24</v>
      </c>
      <c r="C219" s="118" t="s">
        <v>219</v>
      </c>
      <c r="D219" s="118" t="s">
        <v>220</v>
      </c>
      <c r="E219" s="118" t="s">
        <v>221</v>
      </c>
      <c r="F219" s="30" t="s">
        <v>25</v>
      </c>
      <c r="G219" s="30" t="s">
        <v>5</v>
      </c>
      <c r="H219" s="122" t="e">
        <f t="shared" si="12"/>
        <v>#VALUE!</v>
      </c>
    </row>
    <row r="220" spans="1:8" ht="24.75" thickBot="1" x14ac:dyDescent="0.3">
      <c r="A220" s="364">
        <v>4</v>
      </c>
      <c r="B220" s="365" t="s">
        <v>10</v>
      </c>
      <c r="C220" s="249">
        <f>SUM(C221+C226+C269)</f>
        <v>484878.78</v>
      </c>
      <c r="D220" s="249">
        <f>SUM(D221+D226+D269)</f>
        <v>374748</v>
      </c>
      <c r="E220" s="249">
        <f>SUM(E221+E226+E269)</f>
        <v>1120500</v>
      </c>
      <c r="F220" s="447">
        <f t="shared" ref="F220:F221" si="13">G220-E220</f>
        <v>-270753.96999999997</v>
      </c>
      <c r="G220" s="249">
        <f>SUM(G221+G226+G269)</f>
        <v>849746.03</v>
      </c>
      <c r="H220" s="122">
        <f t="shared" si="12"/>
        <v>299.00092862403534</v>
      </c>
    </row>
    <row r="221" spans="1:8" ht="26.25" thickBot="1" x14ac:dyDescent="0.3">
      <c r="A221" s="364">
        <v>41</v>
      </c>
      <c r="B221" s="366" t="s">
        <v>64</v>
      </c>
      <c r="C221" s="249">
        <f>SUM(C222+C224)</f>
        <v>6636.14</v>
      </c>
      <c r="D221" s="249">
        <f>SUM(D222+D224)</f>
        <v>6650</v>
      </c>
      <c r="E221" s="249">
        <f>SUM(E222+E224)</f>
        <v>11650</v>
      </c>
      <c r="F221" s="448">
        <f t="shared" si="13"/>
        <v>0</v>
      </c>
      <c r="G221" s="249">
        <f>SUM(G222+G224)</f>
        <v>11650</v>
      </c>
      <c r="H221" s="122">
        <f t="shared" si="12"/>
        <v>175.18796992481202</v>
      </c>
    </row>
    <row r="222" spans="1:8" ht="24" x14ac:dyDescent="0.25">
      <c r="A222" s="367">
        <v>411</v>
      </c>
      <c r="B222" s="368" t="s">
        <v>379</v>
      </c>
      <c r="C222" s="369">
        <f>SUM(C223)</f>
        <v>0</v>
      </c>
      <c r="D222" s="369">
        <f>SUM(D223)</f>
        <v>0</v>
      </c>
      <c r="E222" s="369">
        <f>SUM(E223)</f>
        <v>5000</v>
      </c>
      <c r="F222" s="465">
        <f t="shared" ref="F222:F270" si="14">G222-E222</f>
        <v>0</v>
      </c>
      <c r="G222" s="369">
        <f>SUM(G223)</f>
        <v>5000</v>
      </c>
      <c r="H222" s="122" t="e">
        <f t="shared" si="12"/>
        <v>#DIV/0!</v>
      </c>
    </row>
    <row r="223" spans="1:8" ht="15.75" thickBot="1" x14ac:dyDescent="0.3">
      <c r="A223" s="370">
        <v>4111</v>
      </c>
      <c r="B223" s="371" t="s">
        <v>265</v>
      </c>
      <c r="C223" s="372">
        <v>0</v>
      </c>
      <c r="D223" s="372">
        <v>0</v>
      </c>
      <c r="E223" s="373">
        <v>5000</v>
      </c>
      <c r="F223" s="466">
        <f t="shared" si="14"/>
        <v>0</v>
      </c>
      <c r="G223" s="374">
        <v>5000</v>
      </c>
      <c r="H223" s="122" t="e">
        <f t="shared" si="12"/>
        <v>#DIV/0!</v>
      </c>
    </row>
    <row r="224" spans="1:8" ht="24.75" thickBot="1" x14ac:dyDescent="0.3">
      <c r="A224" s="375">
        <v>412</v>
      </c>
      <c r="B224" s="376" t="s">
        <v>380</v>
      </c>
      <c r="C224" s="377">
        <f>C225</f>
        <v>6636.14</v>
      </c>
      <c r="D224" s="377">
        <f>D225</f>
        <v>6650</v>
      </c>
      <c r="E224" s="377">
        <f>E225</f>
        <v>6650</v>
      </c>
      <c r="F224" s="467">
        <f>SUM(G224-E224)</f>
        <v>0</v>
      </c>
      <c r="G224" s="377">
        <v>6650</v>
      </c>
      <c r="H224" s="122">
        <f t="shared" si="12"/>
        <v>100</v>
      </c>
    </row>
    <row r="225" spans="1:8" ht="24.75" thickBot="1" x14ac:dyDescent="0.3">
      <c r="A225" s="378">
        <v>41241</v>
      </c>
      <c r="B225" s="379" t="s">
        <v>381</v>
      </c>
      <c r="C225" s="380">
        <v>6636.14</v>
      </c>
      <c r="D225" s="380">
        <v>6650</v>
      </c>
      <c r="E225" s="380">
        <v>6650</v>
      </c>
      <c r="F225" s="468">
        <f>SUM(G225-E225)</f>
        <v>0</v>
      </c>
      <c r="G225" s="269">
        <v>6650</v>
      </c>
      <c r="H225" s="122">
        <f t="shared" si="12"/>
        <v>100</v>
      </c>
    </row>
    <row r="226" spans="1:8" ht="24.75" thickBot="1" x14ac:dyDescent="0.3">
      <c r="A226" s="381">
        <v>42</v>
      </c>
      <c r="B226" s="382" t="s">
        <v>65</v>
      </c>
      <c r="C226" s="383">
        <f>SUM(C227+C254+C259+C261+C263)</f>
        <v>478242.64</v>
      </c>
      <c r="D226" s="383">
        <f>SUM(D227+D254+D259+D261+D263)</f>
        <v>368098</v>
      </c>
      <c r="E226" s="383">
        <f>SUM(E227+E254+E259+E261+E263)</f>
        <v>1108850</v>
      </c>
      <c r="F226" s="469">
        <f t="shared" si="14"/>
        <v>-271378.96999999997</v>
      </c>
      <c r="G226" s="383">
        <f>SUM(G227+G254+G259+G261+G263)</f>
        <v>837471.03</v>
      </c>
      <c r="H226" s="122">
        <f t="shared" si="12"/>
        <v>301.23771386967604</v>
      </c>
    </row>
    <row r="227" spans="1:8" x14ac:dyDescent="0.25">
      <c r="A227" s="384">
        <v>421</v>
      </c>
      <c r="B227" s="340" t="s">
        <v>66</v>
      </c>
      <c r="C227" s="385">
        <f>SUM(C228:C231)</f>
        <v>419813.3</v>
      </c>
      <c r="D227" s="385">
        <f>SUM(D228:D231)</f>
        <v>352871</v>
      </c>
      <c r="E227" s="385">
        <f>SUM(E228:E231)</f>
        <v>942970</v>
      </c>
      <c r="F227" s="469">
        <f t="shared" si="14"/>
        <v>-279803.96999999997</v>
      </c>
      <c r="G227" s="385">
        <f>SUM(G228:G231)</f>
        <v>663166.03</v>
      </c>
      <c r="H227" s="122">
        <f t="shared" si="12"/>
        <v>267.22796716080381</v>
      </c>
    </row>
    <row r="228" spans="1:8" ht="24" x14ac:dyDescent="0.25">
      <c r="A228" s="386">
        <v>42131</v>
      </c>
      <c r="B228" s="387" t="s">
        <v>382</v>
      </c>
      <c r="C228" s="388">
        <v>0</v>
      </c>
      <c r="D228" s="388">
        <v>34565</v>
      </c>
      <c r="E228" s="388">
        <v>0</v>
      </c>
      <c r="F228" s="469">
        <f t="shared" si="14"/>
        <v>0</v>
      </c>
      <c r="G228" s="374">
        <v>0</v>
      </c>
      <c r="H228" s="122">
        <f t="shared" si="12"/>
        <v>0</v>
      </c>
    </row>
    <row r="229" spans="1:8" x14ac:dyDescent="0.25">
      <c r="A229" s="386">
        <v>4213105</v>
      </c>
      <c r="B229" s="387" t="s">
        <v>421</v>
      </c>
      <c r="C229" s="388"/>
      <c r="D229" s="388"/>
      <c r="E229" s="388">
        <v>0</v>
      </c>
      <c r="F229" s="469">
        <f t="shared" si="14"/>
        <v>3125</v>
      </c>
      <c r="G229" s="374">
        <v>3125</v>
      </c>
      <c r="H229" s="122"/>
    </row>
    <row r="230" spans="1:8" ht="24" x14ac:dyDescent="0.25">
      <c r="A230" s="386">
        <v>42134</v>
      </c>
      <c r="B230" s="387" t="s">
        <v>383</v>
      </c>
      <c r="C230" s="295">
        <v>7553.59</v>
      </c>
      <c r="D230" s="295">
        <v>0</v>
      </c>
      <c r="E230" s="388">
        <v>40000</v>
      </c>
      <c r="F230" s="470">
        <f>SUM(G230-E230)</f>
        <v>-40000</v>
      </c>
      <c r="G230" s="485">
        <v>0</v>
      </c>
      <c r="H230" s="122" t="e">
        <f t="shared" si="12"/>
        <v>#DIV/0!</v>
      </c>
    </row>
    <row r="231" spans="1:8" x14ac:dyDescent="0.25">
      <c r="A231" s="346">
        <v>4214</v>
      </c>
      <c r="B231" s="347" t="s">
        <v>126</v>
      </c>
      <c r="C231" s="390">
        <f>SUM(C232:C253)</f>
        <v>412259.70999999996</v>
      </c>
      <c r="D231" s="390">
        <f>SUM(D232:D253)</f>
        <v>318306</v>
      </c>
      <c r="E231" s="390">
        <f>SUM(E232:E253)</f>
        <v>902970</v>
      </c>
      <c r="F231" s="471">
        <f t="shared" si="14"/>
        <v>-242928.96999999997</v>
      </c>
      <c r="G231" s="390">
        <f>SUM(G232:G253)</f>
        <v>660041.03</v>
      </c>
      <c r="H231" s="122">
        <f t="shared" si="12"/>
        <v>283.67985523364314</v>
      </c>
    </row>
    <row r="232" spans="1:8" ht="24" x14ac:dyDescent="0.25">
      <c r="A232" s="332">
        <v>4214901</v>
      </c>
      <c r="B232" s="316" t="s">
        <v>384</v>
      </c>
      <c r="C232" s="392">
        <v>0</v>
      </c>
      <c r="D232" s="392">
        <v>0</v>
      </c>
      <c r="E232" s="393">
        <v>60000</v>
      </c>
      <c r="F232" s="471">
        <f t="shared" si="14"/>
        <v>-49800</v>
      </c>
      <c r="G232" s="490">
        <v>10200</v>
      </c>
      <c r="H232" s="122" t="e">
        <f t="shared" si="12"/>
        <v>#DIV/0!</v>
      </c>
    </row>
    <row r="233" spans="1:8" x14ac:dyDescent="0.25">
      <c r="A233" s="332">
        <v>4214908</v>
      </c>
      <c r="B233" s="316" t="s">
        <v>385</v>
      </c>
      <c r="C233" s="392">
        <v>6646.99</v>
      </c>
      <c r="D233" s="392">
        <v>0</v>
      </c>
      <c r="E233" s="392">
        <v>0</v>
      </c>
      <c r="F233" s="471">
        <f t="shared" si="14"/>
        <v>0</v>
      </c>
      <c r="G233" s="269">
        <v>0</v>
      </c>
      <c r="H233" s="122" t="e">
        <f t="shared" si="12"/>
        <v>#DIV/0!</v>
      </c>
    </row>
    <row r="234" spans="1:8" x14ac:dyDescent="0.25">
      <c r="A234" s="332">
        <v>4214909</v>
      </c>
      <c r="B234" s="394" t="s">
        <v>386</v>
      </c>
      <c r="C234" s="392">
        <v>157006.12</v>
      </c>
      <c r="D234" s="392">
        <v>175100</v>
      </c>
      <c r="E234" s="395">
        <v>5000</v>
      </c>
      <c r="F234" s="471">
        <f t="shared" si="14"/>
        <v>8266.0300000000007</v>
      </c>
      <c r="G234" s="269">
        <v>13266.03</v>
      </c>
      <c r="H234" s="122">
        <f t="shared" si="12"/>
        <v>2.8555111364934325</v>
      </c>
    </row>
    <row r="235" spans="1:8" x14ac:dyDescent="0.25">
      <c r="A235" s="332">
        <v>4214902</v>
      </c>
      <c r="B235" s="316" t="s">
        <v>387</v>
      </c>
      <c r="C235" s="392">
        <v>34927.360000000001</v>
      </c>
      <c r="D235" s="392">
        <v>5000</v>
      </c>
      <c r="E235" s="393">
        <v>121200</v>
      </c>
      <c r="F235" s="471">
        <f t="shared" si="14"/>
        <v>0</v>
      </c>
      <c r="G235" s="269">
        <v>121200</v>
      </c>
      <c r="H235" s="122">
        <f t="shared" si="12"/>
        <v>2424</v>
      </c>
    </row>
    <row r="236" spans="1:8" x14ac:dyDescent="0.25">
      <c r="A236" s="332">
        <v>4214904</v>
      </c>
      <c r="B236" s="316" t="s">
        <v>388</v>
      </c>
      <c r="C236" s="392">
        <v>0</v>
      </c>
      <c r="D236" s="392">
        <v>0</v>
      </c>
      <c r="E236" s="392">
        <v>0</v>
      </c>
      <c r="F236" s="471">
        <f t="shared" si="14"/>
        <v>0</v>
      </c>
      <c r="G236" s="269">
        <v>0</v>
      </c>
      <c r="H236" s="122" t="e">
        <f t="shared" si="12"/>
        <v>#DIV/0!</v>
      </c>
    </row>
    <row r="237" spans="1:8" x14ac:dyDescent="0.25">
      <c r="A237" s="332">
        <v>4214929</v>
      </c>
      <c r="B237" s="316" t="s">
        <v>389</v>
      </c>
      <c r="C237" s="392">
        <v>0</v>
      </c>
      <c r="D237" s="392">
        <v>0</v>
      </c>
      <c r="E237" s="393">
        <v>44695</v>
      </c>
      <c r="F237" s="471">
        <f t="shared" si="14"/>
        <v>0</v>
      </c>
      <c r="G237" s="396">
        <v>44695</v>
      </c>
      <c r="H237" s="122" t="e">
        <f t="shared" si="12"/>
        <v>#DIV/0!</v>
      </c>
    </row>
    <row r="238" spans="1:8" x14ac:dyDescent="0.25">
      <c r="A238" s="332">
        <v>4214921</v>
      </c>
      <c r="B238" s="316" t="s">
        <v>390</v>
      </c>
      <c r="C238" s="392">
        <v>16676.39</v>
      </c>
      <c r="D238" s="392">
        <v>70000</v>
      </c>
      <c r="E238" s="392">
        <v>292000</v>
      </c>
      <c r="F238" s="471">
        <f t="shared" si="14"/>
        <v>0</v>
      </c>
      <c r="G238" s="504">
        <v>292000</v>
      </c>
      <c r="H238" s="122">
        <f t="shared" si="12"/>
        <v>417.14285714285717</v>
      </c>
    </row>
    <row r="239" spans="1:8" x14ac:dyDescent="0.25">
      <c r="A239" s="332">
        <v>4214913</v>
      </c>
      <c r="B239" s="394" t="s">
        <v>391</v>
      </c>
      <c r="C239" s="392">
        <v>37969.03</v>
      </c>
      <c r="D239" s="392">
        <v>0</v>
      </c>
      <c r="E239" s="395">
        <v>0</v>
      </c>
      <c r="F239" s="471">
        <f t="shared" si="14"/>
        <v>0</v>
      </c>
      <c r="G239" s="269">
        <v>0</v>
      </c>
      <c r="H239" s="122" t="e">
        <f t="shared" si="12"/>
        <v>#DIV/0!</v>
      </c>
    </row>
    <row r="240" spans="1:8" x14ac:dyDescent="0.25">
      <c r="A240" s="332">
        <v>4214927</v>
      </c>
      <c r="B240" s="394" t="s">
        <v>392</v>
      </c>
      <c r="C240" s="392">
        <v>50580.99</v>
      </c>
      <c r="D240" s="392">
        <v>0</v>
      </c>
      <c r="E240" s="395">
        <v>0</v>
      </c>
      <c r="F240" s="471">
        <f t="shared" si="14"/>
        <v>0</v>
      </c>
      <c r="G240" s="269">
        <v>0</v>
      </c>
      <c r="H240" s="122" t="e">
        <f t="shared" si="12"/>
        <v>#DIV/0!</v>
      </c>
    </row>
    <row r="241" spans="1:12" x14ac:dyDescent="0.25">
      <c r="A241" s="332">
        <v>4214925</v>
      </c>
      <c r="B241" s="394" t="s">
        <v>393</v>
      </c>
      <c r="C241" s="392">
        <v>4242.1499999999996</v>
      </c>
      <c r="D241" s="392">
        <v>54153</v>
      </c>
      <c r="E241" s="395">
        <v>5000</v>
      </c>
      <c r="F241" s="471">
        <f t="shared" si="14"/>
        <v>0</v>
      </c>
      <c r="G241" s="269">
        <v>5000</v>
      </c>
      <c r="H241" s="122">
        <f t="shared" si="12"/>
        <v>9.2330988126234921</v>
      </c>
    </row>
    <row r="242" spans="1:12" x14ac:dyDescent="0.25">
      <c r="A242" s="332">
        <v>4214918</v>
      </c>
      <c r="B242" s="316" t="s">
        <v>394</v>
      </c>
      <c r="C242" s="392">
        <v>1606.16</v>
      </c>
      <c r="D242" s="392">
        <v>500</v>
      </c>
      <c r="E242" s="392">
        <v>0</v>
      </c>
      <c r="F242" s="471">
        <f t="shared" si="14"/>
        <v>0</v>
      </c>
      <c r="G242" s="269">
        <v>0</v>
      </c>
      <c r="H242" s="122">
        <f t="shared" si="12"/>
        <v>0</v>
      </c>
    </row>
    <row r="243" spans="1:12" x14ac:dyDescent="0.25">
      <c r="A243" s="332">
        <v>4214910</v>
      </c>
      <c r="B243" s="316" t="s">
        <v>395</v>
      </c>
      <c r="C243" s="392">
        <v>204.29</v>
      </c>
      <c r="D243" s="392">
        <v>0</v>
      </c>
      <c r="E243" s="392">
        <v>0</v>
      </c>
      <c r="F243" s="471">
        <f t="shared" si="14"/>
        <v>0</v>
      </c>
      <c r="G243" s="269">
        <v>0</v>
      </c>
      <c r="H243" s="122" t="e">
        <f t="shared" si="12"/>
        <v>#DIV/0!</v>
      </c>
      <c r="L243" s="503"/>
    </row>
    <row r="244" spans="1:12" x14ac:dyDescent="0.25">
      <c r="A244" s="332">
        <v>4214923</v>
      </c>
      <c r="B244" s="333" t="s">
        <v>396</v>
      </c>
      <c r="C244" s="392">
        <v>24314.67</v>
      </c>
      <c r="D244" s="392">
        <v>0</v>
      </c>
      <c r="E244" s="392">
        <v>0</v>
      </c>
      <c r="F244" s="471">
        <f t="shared" si="14"/>
        <v>0</v>
      </c>
      <c r="G244" s="269">
        <v>0</v>
      </c>
      <c r="H244" s="122" t="e">
        <f t="shared" si="12"/>
        <v>#DIV/0!</v>
      </c>
    </row>
    <row r="245" spans="1:12" x14ac:dyDescent="0.25">
      <c r="A245" s="332">
        <v>4214601</v>
      </c>
      <c r="B245" s="397" t="s">
        <v>397</v>
      </c>
      <c r="C245" s="392">
        <v>0</v>
      </c>
      <c r="D245" s="392">
        <v>9070</v>
      </c>
      <c r="E245" s="392">
        <v>6575</v>
      </c>
      <c r="F245" s="471">
        <f t="shared" si="14"/>
        <v>1855</v>
      </c>
      <c r="G245" s="269">
        <v>8430</v>
      </c>
      <c r="H245" s="122">
        <f t="shared" si="12"/>
        <v>72.491730981256879</v>
      </c>
    </row>
    <row r="246" spans="1:12" x14ac:dyDescent="0.25">
      <c r="A246" s="332">
        <v>42147</v>
      </c>
      <c r="B246" s="333" t="s">
        <v>398</v>
      </c>
      <c r="C246" s="392">
        <v>15128.74</v>
      </c>
      <c r="D246" s="392">
        <v>0</v>
      </c>
      <c r="E246" s="392">
        <v>0</v>
      </c>
      <c r="F246" s="471">
        <f t="shared" si="14"/>
        <v>0</v>
      </c>
      <c r="G246" s="269">
        <v>0</v>
      </c>
      <c r="H246" s="122" t="e">
        <f t="shared" si="12"/>
        <v>#DIV/0!</v>
      </c>
    </row>
    <row r="247" spans="1:12" x14ac:dyDescent="0.25">
      <c r="A247" s="332">
        <v>4214701</v>
      </c>
      <c r="B247" s="333" t="s">
        <v>399</v>
      </c>
      <c r="C247" s="392">
        <v>19261.400000000001</v>
      </c>
      <c r="D247" s="392">
        <v>0</v>
      </c>
      <c r="E247" s="392">
        <v>0</v>
      </c>
      <c r="F247" s="471">
        <f t="shared" si="14"/>
        <v>0</v>
      </c>
      <c r="G247" s="269">
        <v>0</v>
      </c>
      <c r="H247" s="122" t="e">
        <f t="shared" si="12"/>
        <v>#DIV/0!</v>
      </c>
    </row>
    <row r="248" spans="1:12" x14ac:dyDescent="0.25">
      <c r="A248" s="332">
        <v>4214702</v>
      </c>
      <c r="B248" s="333" t="s">
        <v>400</v>
      </c>
      <c r="C248" s="392">
        <v>22892.03</v>
      </c>
      <c r="D248" s="392">
        <v>0</v>
      </c>
      <c r="E248" s="392">
        <v>0</v>
      </c>
      <c r="F248" s="471">
        <f t="shared" si="14"/>
        <v>0</v>
      </c>
      <c r="G248" s="269">
        <v>0</v>
      </c>
      <c r="H248" s="122" t="e">
        <f t="shared" si="12"/>
        <v>#DIV/0!</v>
      </c>
    </row>
    <row r="249" spans="1:12" x14ac:dyDescent="0.25">
      <c r="A249" s="332">
        <v>42147</v>
      </c>
      <c r="B249" s="333" t="s">
        <v>401</v>
      </c>
      <c r="C249" s="392">
        <v>0</v>
      </c>
      <c r="D249" s="392">
        <v>0</v>
      </c>
      <c r="E249" s="393">
        <v>340000</v>
      </c>
      <c r="F249" s="471">
        <f t="shared" si="14"/>
        <v>-175000</v>
      </c>
      <c r="G249" s="490">
        <v>165000</v>
      </c>
      <c r="H249" s="122" t="e">
        <f t="shared" si="12"/>
        <v>#DIV/0!</v>
      </c>
    </row>
    <row r="250" spans="1:12" x14ac:dyDescent="0.25">
      <c r="A250" s="332">
        <v>4214</v>
      </c>
      <c r="B250" s="333" t="s">
        <v>422</v>
      </c>
      <c r="C250" s="392"/>
      <c r="D250" s="392"/>
      <c r="E250" s="393">
        <v>0</v>
      </c>
      <c r="F250" s="471">
        <f t="shared" si="14"/>
        <v>250</v>
      </c>
      <c r="G250" s="491">
        <v>250</v>
      </c>
      <c r="H250" s="122"/>
    </row>
    <row r="251" spans="1:12" x14ac:dyDescent="0.25">
      <c r="A251" s="332">
        <v>4214</v>
      </c>
      <c r="B251" s="333" t="s">
        <v>402</v>
      </c>
      <c r="C251" s="392">
        <v>0</v>
      </c>
      <c r="D251" s="392">
        <v>1730</v>
      </c>
      <c r="E251" s="392">
        <v>0</v>
      </c>
      <c r="F251" s="471">
        <f t="shared" si="14"/>
        <v>0</v>
      </c>
      <c r="G251" s="269">
        <v>0</v>
      </c>
      <c r="H251" s="122">
        <f t="shared" si="12"/>
        <v>0</v>
      </c>
    </row>
    <row r="252" spans="1:12" x14ac:dyDescent="0.25">
      <c r="A252" s="332">
        <v>4214</v>
      </c>
      <c r="B252" s="333" t="s">
        <v>403</v>
      </c>
      <c r="C252" s="392">
        <v>0</v>
      </c>
      <c r="D252" s="392">
        <v>353</v>
      </c>
      <c r="E252" s="392">
        <v>0</v>
      </c>
      <c r="F252" s="471">
        <f t="shared" si="14"/>
        <v>0</v>
      </c>
      <c r="G252" s="269">
        <v>0</v>
      </c>
      <c r="H252" s="122">
        <f t="shared" si="12"/>
        <v>0</v>
      </c>
    </row>
    <row r="253" spans="1:12" x14ac:dyDescent="0.25">
      <c r="A253" s="332">
        <v>4214824</v>
      </c>
      <c r="B253" s="333" t="s">
        <v>404</v>
      </c>
      <c r="C253" s="392">
        <v>20803.39</v>
      </c>
      <c r="D253" s="392">
        <v>2400</v>
      </c>
      <c r="E253" s="392">
        <v>28500</v>
      </c>
      <c r="F253" s="472">
        <f t="shared" si="14"/>
        <v>-28500</v>
      </c>
      <c r="G253" s="490">
        <v>0</v>
      </c>
      <c r="H253" s="122">
        <f t="shared" si="12"/>
        <v>1187.5</v>
      </c>
    </row>
    <row r="254" spans="1:12" x14ac:dyDescent="0.25">
      <c r="A254" s="329">
        <v>422</v>
      </c>
      <c r="B254" s="398" t="s">
        <v>67</v>
      </c>
      <c r="C254" s="399">
        <f>SUM(C255:C258)</f>
        <v>15768.970000000001</v>
      </c>
      <c r="D254" s="399">
        <f>SUM(D255:D258)</f>
        <v>10927</v>
      </c>
      <c r="E254" s="399">
        <f>SUM(E255:E258)</f>
        <v>55980</v>
      </c>
      <c r="F254" s="473">
        <f t="shared" si="14"/>
        <v>500</v>
      </c>
      <c r="G254" s="399">
        <f>SUM(G255:G258)</f>
        <v>56480</v>
      </c>
      <c r="H254" s="122">
        <f t="shared" si="12"/>
        <v>512.30895945822272</v>
      </c>
    </row>
    <row r="255" spans="1:12" x14ac:dyDescent="0.25">
      <c r="A255" s="400">
        <v>422</v>
      </c>
      <c r="B255" s="333" t="s">
        <v>405</v>
      </c>
      <c r="C255" s="295">
        <v>14433.61</v>
      </c>
      <c r="D255" s="295">
        <v>8412</v>
      </c>
      <c r="E255" s="401">
        <v>50000</v>
      </c>
      <c r="F255" s="473">
        <f t="shared" si="14"/>
        <v>0</v>
      </c>
      <c r="G255" s="311">
        <v>50000</v>
      </c>
      <c r="H255" s="122">
        <f t="shared" si="12"/>
        <v>594.38896814075133</v>
      </c>
    </row>
    <row r="256" spans="1:12" x14ac:dyDescent="0.25">
      <c r="A256" s="400">
        <v>4221</v>
      </c>
      <c r="B256" s="333" t="s">
        <v>406</v>
      </c>
      <c r="C256" s="295">
        <v>339.94</v>
      </c>
      <c r="D256" s="295">
        <v>0</v>
      </c>
      <c r="E256" s="402">
        <v>1500</v>
      </c>
      <c r="F256" s="473">
        <f t="shared" si="14"/>
        <v>500</v>
      </c>
      <c r="G256" s="311">
        <v>2000</v>
      </c>
      <c r="H256" s="122" t="e">
        <f t="shared" si="12"/>
        <v>#DIV/0!</v>
      </c>
    </row>
    <row r="257" spans="1:8" x14ac:dyDescent="0.25">
      <c r="A257" s="400">
        <v>4227</v>
      </c>
      <c r="B257" s="333" t="s">
        <v>407</v>
      </c>
      <c r="C257" s="295">
        <v>0</v>
      </c>
      <c r="D257" s="295">
        <v>0</v>
      </c>
      <c r="E257" s="402">
        <v>1500</v>
      </c>
      <c r="F257" s="473">
        <f t="shared" si="14"/>
        <v>0</v>
      </c>
      <c r="G257" s="311">
        <v>1500</v>
      </c>
      <c r="H257" s="122" t="e">
        <f t="shared" si="12"/>
        <v>#DIV/0!</v>
      </c>
    </row>
    <row r="258" spans="1:8" x14ac:dyDescent="0.25">
      <c r="A258" s="400">
        <v>422</v>
      </c>
      <c r="B258" s="403" t="s">
        <v>408</v>
      </c>
      <c r="C258" s="295">
        <v>995.42</v>
      </c>
      <c r="D258" s="295">
        <v>2515</v>
      </c>
      <c r="E258" s="337">
        <v>2980</v>
      </c>
      <c r="F258" s="472">
        <f t="shared" si="14"/>
        <v>0</v>
      </c>
      <c r="G258" s="311">
        <v>2980</v>
      </c>
      <c r="H258" s="122">
        <f t="shared" si="12"/>
        <v>118.48906560636183</v>
      </c>
    </row>
    <row r="259" spans="1:8" x14ac:dyDescent="0.25">
      <c r="A259" s="329">
        <v>423</v>
      </c>
      <c r="B259" s="398" t="s">
        <v>68</v>
      </c>
      <c r="C259" s="186">
        <f>C260</f>
        <v>0</v>
      </c>
      <c r="D259" s="186">
        <f>D260</f>
        <v>0</v>
      </c>
      <c r="E259" s="186">
        <f>E260</f>
        <v>72500</v>
      </c>
      <c r="F259" s="473">
        <f t="shared" si="14"/>
        <v>2200</v>
      </c>
      <c r="G259" s="186">
        <f>G260</f>
        <v>74700</v>
      </c>
      <c r="H259" s="122" t="e">
        <f t="shared" si="12"/>
        <v>#DIV/0!</v>
      </c>
    </row>
    <row r="260" spans="1:8" x14ac:dyDescent="0.25">
      <c r="A260" s="404">
        <v>42315</v>
      </c>
      <c r="B260" s="404" t="s">
        <v>409</v>
      </c>
      <c r="C260" s="295">
        <v>0</v>
      </c>
      <c r="D260" s="295">
        <v>0</v>
      </c>
      <c r="E260" s="405">
        <v>72500</v>
      </c>
      <c r="F260" s="474">
        <f t="shared" si="14"/>
        <v>2200</v>
      </c>
      <c r="G260" s="311">
        <v>74700</v>
      </c>
      <c r="H260" s="122" t="e">
        <f t="shared" si="12"/>
        <v>#DIV/0!</v>
      </c>
    </row>
    <row r="261" spans="1:8" ht="24" x14ac:dyDescent="0.25">
      <c r="A261" s="329">
        <v>424</v>
      </c>
      <c r="B261" s="330" t="s">
        <v>410</v>
      </c>
      <c r="C261" s="406">
        <f>C262</f>
        <v>3735.23</v>
      </c>
      <c r="D261" s="406">
        <f>D262</f>
        <v>4300</v>
      </c>
      <c r="E261" s="406">
        <f>E262</f>
        <v>4950</v>
      </c>
      <c r="F261" s="475">
        <f t="shared" si="14"/>
        <v>4225</v>
      </c>
      <c r="G261" s="406">
        <f>G262</f>
        <v>9175</v>
      </c>
      <c r="H261" s="122">
        <f t="shared" si="12"/>
        <v>115.11627906976744</v>
      </c>
    </row>
    <row r="262" spans="1:8" x14ac:dyDescent="0.25">
      <c r="A262" s="400">
        <v>4241</v>
      </c>
      <c r="B262" s="407" t="s">
        <v>411</v>
      </c>
      <c r="C262" s="295">
        <v>3735.23</v>
      </c>
      <c r="D262" s="295">
        <v>4300</v>
      </c>
      <c r="E262" s="334">
        <v>4950</v>
      </c>
      <c r="F262" s="476">
        <f t="shared" si="14"/>
        <v>4225</v>
      </c>
      <c r="G262" s="311">
        <v>9175</v>
      </c>
      <c r="H262" s="122">
        <f t="shared" si="12"/>
        <v>115.11627906976744</v>
      </c>
    </row>
    <row r="263" spans="1:8" x14ac:dyDescent="0.25">
      <c r="A263" s="329">
        <v>426</v>
      </c>
      <c r="B263" s="398" t="s">
        <v>70</v>
      </c>
      <c r="C263" s="408">
        <f>SUM(C264:C268)</f>
        <v>38925.14</v>
      </c>
      <c r="D263" s="408">
        <f>SUM(D264:D268)</f>
        <v>0</v>
      </c>
      <c r="E263" s="408">
        <f>SUM(E264:E268)</f>
        <v>32450</v>
      </c>
      <c r="F263" s="476">
        <f t="shared" si="14"/>
        <v>1500</v>
      </c>
      <c r="G263" s="408">
        <f>SUM(G264:G268)</f>
        <v>33950</v>
      </c>
      <c r="H263" s="122" t="e">
        <f t="shared" si="12"/>
        <v>#DIV/0!</v>
      </c>
    </row>
    <row r="264" spans="1:8" x14ac:dyDescent="0.25">
      <c r="A264" s="332">
        <v>42637</v>
      </c>
      <c r="B264" s="333" t="s">
        <v>412</v>
      </c>
      <c r="C264" s="409">
        <v>0</v>
      </c>
      <c r="D264" s="409">
        <v>0</v>
      </c>
      <c r="E264" s="409">
        <v>5500</v>
      </c>
      <c r="F264" s="473">
        <f t="shared" si="14"/>
        <v>1500</v>
      </c>
      <c r="G264" s="410">
        <v>7000</v>
      </c>
      <c r="H264" s="122" t="e">
        <f t="shared" si="12"/>
        <v>#DIV/0!</v>
      </c>
    </row>
    <row r="265" spans="1:8" ht="24.75" thickBot="1" x14ac:dyDescent="0.3">
      <c r="A265" s="332">
        <v>426</v>
      </c>
      <c r="B265" s="333" t="s">
        <v>413</v>
      </c>
      <c r="C265" s="409">
        <v>32305.59</v>
      </c>
      <c r="D265" s="409">
        <v>0</v>
      </c>
      <c r="E265" s="409">
        <v>0</v>
      </c>
      <c r="F265" s="477">
        <f t="shared" si="14"/>
        <v>0</v>
      </c>
      <c r="G265" s="410">
        <v>0</v>
      </c>
      <c r="H265" s="122" t="e">
        <f t="shared" si="12"/>
        <v>#DIV/0!</v>
      </c>
    </row>
    <row r="266" spans="1:8" ht="24" x14ac:dyDescent="0.25">
      <c r="A266" s="332">
        <v>426</v>
      </c>
      <c r="B266" s="333" t="s">
        <v>414</v>
      </c>
      <c r="C266" s="409">
        <v>6619.55</v>
      </c>
      <c r="D266" s="409">
        <v>0</v>
      </c>
      <c r="E266" s="409">
        <v>0</v>
      </c>
      <c r="F266" s="469">
        <f t="shared" si="14"/>
        <v>0</v>
      </c>
      <c r="G266" s="409">
        <v>0</v>
      </c>
      <c r="H266" s="122" t="e">
        <f t="shared" si="12"/>
        <v>#DIV/0!</v>
      </c>
    </row>
    <row r="267" spans="1:8" x14ac:dyDescent="0.25">
      <c r="A267" s="332">
        <v>426</v>
      </c>
      <c r="B267" s="333" t="s">
        <v>415</v>
      </c>
      <c r="C267" s="409">
        <v>0</v>
      </c>
      <c r="D267" s="409">
        <v>0</v>
      </c>
      <c r="E267" s="411">
        <v>25800</v>
      </c>
      <c r="F267" s="469">
        <f t="shared" si="14"/>
        <v>0</v>
      </c>
      <c r="G267" s="409">
        <v>25800</v>
      </c>
      <c r="H267" s="122" t="e">
        <f t="shared" si="12"/>
        <v>#DIV/0!</v>
      </c>
    </row>
    <row r="268" spans="1:8" x14ac:dyDescent="0.25">
      <c r="A268" s="332">
        <v>42621</v>
      </c>
      <c r="B268" s="403" t="s">
        <v>416</v>
      </c>
      <c r="C268" s="334">
        <v>0</v>
      </c>
      <c r="D268" s="334">
        <v>0</v>
      </c>
      <c r="E268" s="334">
        <v>1150</v>
      </c>
      <c r="F268" s="463">
        <f t="shared" si="14"/>
        <v>0</v>
      </c>
      <c r="G268" s="409">
        <v>1150</v>
      </c>
      <c r="H268" s="122" t="e">
        <f t="shared" si="12"/>
        <v>#DIV/0!</v>
      </c>
    </row>
    <row r="269" spans="1:8" ht="26.25" thickBot="1" x14ac:dyDescent="0.3">
      <c r="A269" s="412">
        <v>45</v>
      </c>
      <c r="B269" s="413" t="s">
        <v>71</v>
      </c>
      <c r="C269" s="414">
        <f>SUM(C270)</f>
        <v>0</v>
      </c>
      <c r="D269" s="414">
        <f>SUM(D270)</f>
        <v>0</v>
      </c>
      <c r="E269" s="414">
        <f>SUM(E270)</f>
        <v>0</v>
      </c>
      <c r="F269" s="465">
        <f t="shared" si="14"/>
        <v>625</v>
      </c>
      <c r="G269" s="414">
        <f>SUM(G270)</f>
        <v>625</v>
      </c>
      <c r="H269" s="122" t="e">
        <f t="shared" ref="H269:H279" si="15">E269/D269*100</f>
        <v>#DIV/0!</v>
      </c>
    </row>
    <row r="270" spans="1:8" ht="24" x14ac:dyDescent="0.25">
      <c r="A270" s="386">
        <v>451</v>
      </c>
      <c r="B270" s="387" t="s">
        <v>417</v>
      </c>
      <c r="C270" s="415">
        <v>0</v>
      </c>
      <c r="D270" s="415">
        <v>0</v>
      </c>
      <c r="E270" s="415">
        <v>0</v>
      </c>
      <c r="F270" s="466">
        <f t="shared" si="14"/>
        <v>625</v>
      </c>
      <c r="G270" s="389">
        <v>625</v>
      </c>
      <c r="H270" s="122" t="e">
        <f t="shared" si="15"/>
        <v>#DIV/0!</v>
      </c>
    </row>
    <row r="271" spans="1:8" ht="15.75" x14ac:dyDescent="0.25">
      <c r="A271" s="541" t="s">
        <v>72</v>
      </c>
      <c r="B271" s="541"/>
      <c r="C271" s="104"/>
      <c r="D271" s="104"/>
      <c r="E271" s="105"/>
      <c r="F271" s="32"/>
      <c r="G271" s="391"/>
      <c r="H271" s="122" t="e">
        <f t="shared" si="15"/>
        <v>#DIV/0!</v>
      </c>
    </row>
    <row r="272" spans="1:8" ht="23.25" x14ac:dyDescent="0.25">
      <c r="A272" s="116" t="s">
        <v>23</v>
      </c>
      <c r="B272" s="117" t="s">
        <v>24</v>
      </c>
      <c r="C272" s="118" t="s">
        <v>219</v>
      </c>
      <c r="D272" s="118" t="s">
        <v>220</v>
      </c>
      <c r="E272" s="118" t="s">
        <v>221</v>
      </c>
      <c r="F272" s="30" t="s">
        <v>25</v>
      </c>
      <c r="G272" s="30" t="s">
        <v>5</v>
      </c>
      <c r="H272" s="122" t="e">
        <f t="shared" si="15"/>
        <v>#VALUE!</v>
      </c>
    </row>
    <row r="273" spans="1:8" x14ac:dyDescent="0.25">
      <c r="A273" s="416"/>
      <c r="B273" s="226" t="s">
        <v>15</v>
      </c>
      <c r="C273" s="417"/>
      <c r="D273" s="417"/>
      <c r="E273" s="418"/>
      <c r="F273" s="31"/>
      <c r="G273" s="30"/>
      <c r="H273" s="122" t="e">
        <f t="shared" si="15"/>
        <v>#DIV/0!</v>
      </c>
    </row>
    <row r="274" spans="1:8" ht="24" x14ac:dyDescent="0.25">
      <c r="A274" s="419">
        <v>5</v>
      </c>
      <c r="B274" s="420" t="s">
        <v>73</v>
      </c>
      <c r="C274" s="421">
        <f>SUM(C275)</f>
        <v>20994.080000000002</v>
      </c>
      <c r="D274" s="421">
        <f>SUM(D275)</f>
        <v>0</v>
      </c>
      <c r="E274" s="421">
        <f>SUM(E275)</f>
        <v>15000</v>
      </c>
      <c r="F274" s="478">
        <f>G274-E274</f>
        <v>0</v>
      </c>
      <c r="G274" s="421">
        <f>SUM(G275)</f>
        <v>15000</v>
      </c>
      <c r="H274" s="122" t="e">
        <f t="shared" si="15"/>
        <v>#DIV/0!</v>
      </c>
    </row>
    <row r="275" spans="1:8" x14ac:dyDescent="0.25">
      <c r="A275" s="309">
        <v>54</v>
      </c>
      <c r="B275" s="422" t="s">
        <v>74</v>
      </c>
      <c r="C275" s="423">
        <f>SUM(C276:C276)</f>
        <v>20994.080000000002</v>
      </c>
      <c r="D275" s="423">
        <f>SUM(D276:D276)</f>
        <v>0</v>
      </c>
      <c r="E275" s="423">
        <f>SUM(E276:E276)</f>
        <v>15000</v>
      </c>
      <c r="F275" s="479">
        <f>G275-E275</f>
        <v>0</v>
      </c>
      <c r="G275" s="423">
        <f>SUM(G276:G276)</f>
        <v>15000</v>
      </c>
      <c r="H275" s="122" t="e">
        <f t="shared" si="15"/>
        <v>#DIV/0!</v>
      </c>
    </row>
    <row r="276" spans="1:8" ht="24" x14ac:dyDescent="0.25">
      <c r="A276" s="266">
        <v>542</v>
      </c>
      <c r="B276" s="424" t="s">
        <v>418</v>
      </c>
      <c r="C276" s="295">
        <v>20994.080000000002</v>
      </c>
      <c r="D276" s="295">
        <v>0</v>
      </c>
      <c r="E276" s="425">
        <v>15000</v>
      </c>
      <c r="F276" s="451">
        <f>G276-E276</f>
        <v>0</v>
      </c>
      <c r="G276" s="269">
        <v>15000</v>
      </c>
      <c r="H276" s="122" t="e">
        <f t="shared" si="15"/>
        <v>#DIV/0!</v>
      </c>
    </row>
    <row r="277" spans="1:8" ht="24" x14ac:dyDescent="0.25">
      <c r="A277" s="426">
        <v>922</v>
      </c>
      <c r="B277" s="185" t="s">
        <v>75</v>
      </c>
      <c r="C277" s="295">
        <v>75833.52</v>
      </c>
      <c r="D277" s="295">
        <v>9539.2900000000009</v>
      </c>
      <c r="E277" s="427"/>
      <c r="F277" s="480">
        <v>0</v>
      </c>
      <c r="G277" s="175"/>
      <c r="H277" s="122">
        <f t="shared" si="15"/>
        <v>0</v>
      </c>
    </row>
    <row r="278" spans="1:8" x14ac:dyDescent="0.25">
      <c r="A278" s="426">
        <v>922</v>
      </c>
      <c r="B278" s="185" t="s">
        <v>76</v>
      </c>
      <c r="C278" s="427">
        <f>(C9+C64+C74)-(C87+C220+C274)</f>
        <v>1288.2800000002608</v>
      </c>
      <c r="D278" s="427">
        <f>(D9+D64+D74)-(D87+D220+D274)</f>
        <v>109498</v>
      </c>
      <c r="E278" s="427">
        <f>(E9+E64+E74)-(E87+E220+E274)</f>
        <v>-180326</v>
      </c>
      <c r="F278" s="480">
        <f>(F36+F90+F97)-(F105+F225+F274)</f>
        <v>58146.6</v>
      </c>
      <c r="G278" s="427">
        <f>(G9+G64+G74)-(G87+G220+G274)</f>
        <v>-359704.79999999981</v>
      </c>
      <c r="H278" s="122">
        <f t="shared" si="15"/>
        <v>-164.68428647098577</v>
      </c>
    </row>
    <row r="279" spans="1:8" ht="15.75" thickBot="1" x14ac:dyDescent="0.3">
      <c r="A279" s="542" t="s">
        <v>77</v>
      </c>
      <c r="B279" s="542"/>
      <c r="C279" s="428">
        <f>C87+C220+C274+C278</f>
        <v>956844.37000000023</v>
      </c>
      <c r="D279" s="428">
        <f>D87+D220+D274+D278</f>
        <v>1017390</v>
      </c>
      <c r="E279" s="428">
        <f>E87+E220+E274+E278</f>
        <v>1746072</v>
      </c>
      <c r="F279" s="428">
        <f>F87+F220+F274+F278</f>
        <v>-223521.99999999997</v>
      </c>
      <c r="G279" s="428">
        <f>G87+G220+G274+G278</f>
        <v>1285024.6000000001</v>
      </c>
      <c r="H279" s="122">
        <f t="shared" si="15"/>
        <v>171.62268156754047</v>
      </c>
    </row>
  </sheetData>
  <mergeCells count="9">
    <mergeCell ref="A271:B271"/>
    <mergeCell ref="A279:B279"/>
    <mergeCell ref="C1:H1"/>
    <mergeCell ref="A3:D3"/>
    <mergeCell ref="A5:C5"/>
    <mergeCell ref="A6:C6"/>
    <mergeCell ref="A62:B62"/>
    <mergeCell ref="A73:C73"/>
    <mergeCell ref="A84:B84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D3C2-BB04-4AB3-A107-05E9117D4407}">
  <sheetPr>
    <pageSetUpPr fitToPage="1"/>
  </sheetPr>
  <dimension ref="A1:S242"/>
  <sheetViews>
    <sheetView tabSelected="1" topLeftCell="A223" workbookViewId="0">
      <selection activeCell="K236" sqref="A1:K236"/>
    </sheetView>
  </sheetViews>
  <sheetFormatPr defaultRowHeight="15" x14ac:dyDescent="0.25"/>
  <cols>
    <col min="1" max="1" width="6.140625" customWidth="1"/>
    <col min="2" max="2" width="26.7109375" customWidth="1"/>
    <col min="3" max="3" width="11.7109375" customWidth="1"/>
    <col min="4" max="4" width="14" customWidth="1"/>
    <col min="5" max="5" width="13.42578125" customWidth="1"/>
    <col min="6" max="6" width="11.7109375" customWidth="1"/>
    <col min="7" max="7" width="10.5703125" customWidth="1"/>
    <col min="8" max="8" width="10.42578125" customWidth="1"/>
    <col min="9" max="9" width="11.7109375" customWidth="1"/>
    <col min="10" max="10" width="11.140625" customWidth="1"/>
    <col min="11" max="11" width="12.7109375" customWidth="1"/>
    <col min="16" max="17" width="10.28515625" bestFit="1" customWidth="1"/>
  </cols>
  <sheetData>
    <row r="1" spans="1:11" ht="18.75" x14ac:dyDescent="0.4">
      <c r="A1" s="555" t="s">
        <v>78</v>
      </c>
      <c r="B1" s="555"/>
    </row>
    <row r="2" spans="1:11" ht="15.75" x14ac:dyDescent="0.25">
      <c r="A2" s="556" t="s">
        <v>79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</row>
    <row r="3" spans="1:11" ht="15.75" x14ac:dyDescent="0.25">
      <c r="A3" s="557" t="s">
        <v>80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</row>
    <row r="5" spans="1:11" x14ac:dyDescent="0.25">
      <c r="A5" s="558" t="s">
        <v>81</v>
      </c>
      <c r="B5" s="558"/>
      <c r="C5" s="558"/>
      <c r="D5" s="33"/>
      <c r="E5" s="33"/>
      <c r="F5" s="559" t="s">
        <v>82</v>
      </c>
      <c r="G5" s="559"/>
      <c r="H5" s="559"/>
      <c r="I5" s="559"/>
      <c r="J5" s="559"/>
      <c r="K5" s="559"/>
    </row>
    <row r="6" spans="1:11" x14ac:dyDescent="0.25">
      <c r="A6" s="34"/>
      <c r="B6" s="35"/>
      <c r="C6" s="36">
        <f>C8+C187+C195</f>
        <v>1864586</v>
      </c>
      <c r="D6" s="34" t="e">
        <f>SUM(D8+D232+#REF!)</f>
        <v>#REF!</v>
      </c>
      <c r="E6" s="34" t="e">
        <f>SUM(E8+E232+#REF!)</f>
        <v>#REF!</v>
      </c>
      <c r="F6" s="6">
        <f t="shared" ref="F6:K6" si="0">SUM(F8+F187+F195)</f>
        <v>543828.19999999995</v>
      </c>
      <c r="G6" s="6">
        <f t="shared" si="0"/>
        <v>98850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</row>
    <row r="7" spans="1:11" ht="90" x14ac:dyDescent="0.25">
      <c r="A7" s="37" t="s">
        <v>23</v>
      </c>
      <c r="B7" s="38" t="s">
        <v>83</v>
      </c>
      <c r="C7" s="39" t="s">
        <v>423</v>
      </c>
      <c r="D7" s="493" t="s">
        <v>25</v>
      </c>
      <c r="E7" s="493" t="s">
        <v>5</v>
      </c>
      <c r="F7" s="99" t="s">
        <v>84</v>
      </c>
      <c r="G7" s="99" t="s">
        <v>85</v>
      </c>
      <c r="H7" s="100" t="s">
        <v>86</v>
      </c>
      <c r="I7" s="99" t="s">
        <v>87</v>
      </c>
      <c r="J7" s="100" t="s">
        <v>88</v>
      </c>
      <c r="K7" s="100" t="s">
        <v>89</v>
      </c>
    </row>
    <row r="8" spans="1:11" ht="26.25" customHeight="1" x14ac:dyDescent="0.25">
      <c r="A8" s="615" t="s">
        <v>90</v>
      </c>
      <c r="B8" s="616"/>
      <c r="C8" s="41">
        <f>SUM(C9+C23+C34+C64+C73+C82+C100+C115+C122+C130+C166)</f>
        <v>1812656</v>
      </c>
      <c r="D8" s="494">
        <f t="shared" ref="D8:D13" si="1">SUM(E8-C8)</f>
        <v>-80924.399999999907</v>
      </c>
      <c r="E8" s="41">
        <f>SUM(E9+E23+E34+E64+E73+E82+E100+E115+E122+E130+E166)</f>
        <v>1731731.6</v>
      </c>
      <c r="F8" s="41">
        <f t="shared" ref="F8:K8" si="2">SUM(F9+F28+F42+F75+F87+F94+F122+F131+F139+F146+F187+F227)</f>
        <v>506648.19999999995</v>
      </c>
      <c r="G8" s="41">
        <f t="shared" si="2"/>
        <v>98850</v>
      </c>
      <c r="H8" s="41">
        <f t="shared" si="2"/>
        <v>0</v>
      </c>
      <c r="I8" s="41">
        <f t="shared" si="2"/>
        <v>0</v>
      </c>
      <c r="J8" s="41">
        <f t="shared" si="2"/>
        <v>0</v>
      </c>
      <c r="K8" s="41">
        <f t="shared" si="2"/>
        <v>0</v>
      </c>
    </row>
    <row r="9" spans="1:11" x14ac:dyDescent="0.25">
      <c r="A9" s="42" t="s">
        <v>91</v>
      </c>
      <c r="B9" s="43"/>
      <c r="C9" s="44">
        <f>SUM(C10)</f>
        <v>134390</v>
      </c>
      <c r="D9" s="494">
        <f t="shared" si="1"/>
        <v>163310</v>
      </c>
      <c r="E9" s="494">
        <f>SUM(F9:K9)</f>
        <v>297700</v>
      </c>
      <c r="F9" s="44">
        <f t="shared" ref="F9:K10" si="3">SUM(F10)</f>
        <v>198850</v>
      </c>
      <c r="G9" s="44">
        <f t="shared" si="3"/>
        <v>98850</v>
      </c>
      <c r="H9" s="44">
        <f t="shared" si="3"/>
        <v>0</v>
      </c>
      <c r="I9" s="44">
        <f t="shared" si="3"/>
        <v>0</v>
      </c>
      <c r="J9" s="44">
        <f t="shared" si="3"/>
        <v>0</v>
      </c>
      <c r="K9" s="44">
        <f t="shared" si="3"/>
        <v>0</v>
      </c>
    </row>
    <row r="10" spans="1:11" x14ac:dyDescent="0.25">
      <c r="A10" s="45" t="s">
        <v>92</v>
      </c>
      <c r="B10" s="46"/>
      <c r="C10" s="47">
        <f>SUM(C11)</f>
        <v>134390</v>
      </c>
      <c r="D10" s="494">
        <f t="shared" si="1"/>
        <v>163310</v>
      </c>
      <c r="E10" s="494">
        <f>SUM(F10:K10)</f>
        <v>297700</v>
      </c>
      <c r="F10" s="47">
        <f t="shared" si="3"/>
        <v>198850</v>
      </c>
      <c r="G10" s="47">
        <f t="shared" si="3"/>
        <v>98850</v>
      </c>
      <c r="H10" s="47">
        <f t="shared" si="3"/>
        <v>0</v>
      </c>
      <c r="I10" s="47">
        <f t="shared" si="3"/>
        <v>0</v>
      </c>
      <c r="J10" s="47">
        <f t="shared" si="3"/>
        <v>0</v>
      </c>
      <c r="K10" s="47">
        <f t="shared" si="3"/>
        <v>0</v>
      </c>
    </row>
    <row r="11" spans="1:11" x14ac:dyDescent="0.25">
      <c r="A11" s="48" t="s">
        <v>93</v>
      </c>
      <c r="B11" s="49"/>
      <c r="C11" s="50">
        <f>SUM(C12+C20)</f>
        <v>134390</v>
      </c>
      <c r="D11" s="494">
        <f t="shared" si="1"/>
        <v>163310</v>
      </c>
      <c r="E11" s="494">
        <f>SUM(F11:K11)</f>
        <v>297700</v>
      </c>
      <c r="F11" s="50">
        <f>SUM(F12+F21)</f>
        <v>198850</v>
      </c>
      <c r="G11" s="50">
        <f>SUM(G12+G21+G22)</f>
        <v>98850</v>
      </c>
      <c r="H11" s="50">
        <f t="shared" ref="H11:K11" si="4">SUM(H12+H21)</f>
        <v>0</v>
      </c>
      <c r="I11" s="50">
        <f t="shared" si="4"/>
        <v>0</v>
      </c>
      <c r="J11" s="50">
        <f t="shared" si="4"/>
        <v>0</v>
      </c>
      <c r="K11" s="50">
        <f t="shared" si="4"/>
        <v>0</v>
      </c>
    </row>
    <row r="12" spans="1:11" ht="30.75" customHeight="1" x14ac:dyDescent="0.25">
      <c r="A12" s="617" t="s">
        <v>94</v>
      </c>
      <c r="B12" s="618"/>
      <c r="C12" s="52">
        <f>SUM(C13:C19)</f>
        <v>107090</v>
      </c>
      <c r="D12" s="494">
        <f t="shared" si="1"/>
        <v>161660</v>
      </c>
      <c r="E12" s="494">
        <f>SUM(F12:K12)</f>
        <v>268750</v>
      </c>
      <c r="F12" s="51">
        <f t="shared" ref="F12:K12" si="5">SUM(F13:F19)</f>
        <v>198850</v>
      </c>
      <c r="G12" s="51">
        <f t="shared" si="5"/>
        <v>69900</v>
      </c>
      <c r="H12" s="51">
        <f t="shared" si="5"/>
        <v>0</v>
      </c>
      <c r="I12" s="51">
        <f t="shared" si="5"/>
        <v>0</v>
      </c>
      <c r="J12" s="51">
        <f t="shared" si="5"/>
        <v>0</v>
      </c>
      <c r="K12" s="51">
        <f t="shared" si="5"/>
        <v>0</v>
      </c>
    </row>
    <row r="13" spans="1:11" x14ac:dyDescent="0.25">
      <c r="A13" s="53">
        <v>311</v>
      </c>
      <c r="B13" s="54" t="s">
        <v>44</v>
      </c>
      <c r="C13" s="55">
        <v>32000</v>
      </c>
      <c r="D13" s="496">
        <f t="shared" si="1"/>
        <v>34689</v>
      </c>
      <c r="E13" s="494">
        <v>66689</v>
      </c>
      <c r="F13" s="55">
        <v>149000</v>
      </c>
      <c r="G13" s="55">
        <f>'[2]ZA OV'!G13</f>
        <v>0</v>
      </c>
      <c r="H13" s="55">
        <f>'[2]ZA OV'!H13</f>
        <v>0</v>
      </c>
      <c r="I13" s="55">
        <f>'[2]ZA OV'!I13</f>
        <v>0</v>
      </c>
      <c r="J13" s="55">
        <f>'[2]ZA OV'!J13</f>
        <v>0</v>
      </c>
      <c r="K13" s="55">
        <f>'[2]ZA OV'!K13</f>
        <v>0</v>
      </c>
    </row>
    <row r="14" spans="1:11" x14ac:dyDescent="0.25">
      <c r="A14" s="53">
        <v>312</v>
      </c>
      <c r="B14" s="56" t="s">
        <v>45</v>
      </c>
      <c r="C14" s="55">
        <v>6000</v>
      </c>
      <c r="D14" s="496">
        <f t="shared" ref="D14:D19" si="6">SUM(E14-C14)</f>
        <v>18250</v>
      </c>
      <c r="E14" s="494">
        <v>24250</v>
      </c>
      <c r="F14" s="55">
        <v>24250</v>
      </c>
      <c r="G14" s="55">
        <f>'[2]ZA OV'!G15</f>
        <v>0</v>
      </c>
      <c r="H14" s="55">
        <f>'[2]ZA OV'!H15</f>
        <v>0</v>
      </c>
      <c r="I14" s="55">
        <f>'[2]ZA OV'!I15</f>
        <v>0</v>
      </c>
      <c r="J14" s="55">
        <f>'[2]ZA OV'!J15</f>
        <v>0</v>
      </c>
      <c r="K14" s="55">
        <f>'[2]ZA OV'!K15</f>
        <v>0</v>
      </c>
    </row>
    <row r="15" spans="1:11" x14ac:dyDescent="0.25">
      <c r="A15" s="53">
        <v>313</v>
      </c>
      <c r="B15" s="56" t="s">
        <v>46</v>
      </c>
      <c r="C15" s="55">
        <v>6840</v>
      </c>
      <c r="D15" s="496">
        <f t="shared" si="6"/>
        <v>13800</v>
      </c>
      <c r="E15" s="494">
        <v>20640</v>
      </c>
      <c r="F15" s="55">
        <v>20640</v>
      </c>
      <c r="G15" s="55">
        <f>'[2]ZA OV'!G20</f>
        <v>0</v>
      </c>
      <c r="H15" s="55">
        <f>'[2]ZA OV'!H20</f>
        <v>0</v>
      </c>
      <c r="I15" s="55">
        <f>'[2]ZA OV'!I20</f>
        <v>0</v>
      </c>
      <c r="J15" s="55">
        <f>'[2]ZA OV'!J20</f>
        <v>0</v>
      </c>
      <c r="K15" s="55">
        <f>'[2]ZA OV'!K20</f>
        <v>0</v>
      </c>
    </row>
    <row r="16" spans="1:11" ht="24.75" x14ac:dyDescent="0.25">
      <c r="A16" s="53">
        <v>321</v>
      </c>
      <c r="B16" s="56" t="s">
        <v>48</v>
      </c>
      <c r="C16" s="55">
        <v>4800</v>
      </c>
      <c r="D16" s="496">
        <f t="shared" si="6"/>
        <v>1860</v>
      </c>
      <c r="E16" s="494">
        <v>6660</v>
      </c>
      <c r="F16" s="55">
        <v>4960</v>
      </c>
      <c r="G16" s="55">
        <f>'[2]ZA OV'!G23</f>
        <v>0</v>
      </c>
      <c r="H16" s="55">
        <f>'[2]ZA OV'!H23</f>
        <v>0</v>
      </c>
      <c r="I16" s="55">
        <f>'[2]ZA OV'!I23</f>
        <v>0</v>
      </c>
      <c r="J16" s="55">
        <f>'[2]ZA OV'!J23</f>
        <v>0</v>
      </c>
      <c r="K16" s="55">
        <f>'[2]ZA OV'!K23</f>
        <v>0</v>
      </c>
    </row>
    <row r="17" spans="1:17" x14ac:dyDescent="0.25">
      <c r="A17" s="53">
        <v>322</v>
      </c>
      <c r="B17" s="56" t="s">
        <v>49</v>
      </c>
      <c r="C17" s="57">
        <v>47750</v>
      </c>
      <c r="D17" s="496">
        <f t="shared" si="6"/>
        <v>-12750</v>
      </c>
      <c r="E17" s="494">
        <v>35000</v>
      </c>
      <c r="F17" s="55">
        <f>'[2]ZA OV'!F27</f>
        <v>0</v>
      </c>
      <c r="G17" s="55">
        <v>40000</v>
      </c>
      <c r="H17" s="55">
        <f>'[2]ZA OV'!H27</f>
        <v>0</v>
      </c>
      <c r="I17" s="55">
        <v>0</v>
      </c>
      <c r="J17" s="55">
        <f>'[2]ZA OV'!J27</f>
        <v>0</v>
      </c>
      <c r="K17" s="55">
        <f>'[2]ZA OV'!K27</f>
        <v>0</v>
      </c>
    </row>
    <row r="18" spans="1:17" x14ac:dyDescent="0.25">
      <c r="A18" s="53">
        <v>323</v>
      </c>
      <c r="B18" s="56" t="s">
        <v>50</v>
      </c>
      <c r="C18" s="57">
        <v>4100</v>
      </c>
      <c r="D18" s="496">
        <f t="shared" si="6"/>
        <v>600</v>
      </c>
      <c r="E18" s="494">
        <v>4700</v>
      </c>
      <c r="F18" s="57">
        <f>'[2]ZA OV'!F39</f>
        <v>0</v>
      </c>
      <c r="G18" s="57">
        <v>4700</v>
      </c>
      <c r="H18" s="57">
        <f>'[2]ZA OV'!H39</f>
        <v>0</v>
      </c>
      <c r="I18" s="57">
        <v>0</v>
      </c>
      <c r="J18" s="57">
        <f>'[2]ZA OV'!J39</f>
        <v>0</v>
      </c>
      <c r="K18" s="57">
        <f>'[2]ZA OV'!K39</f>
        <v>0</v>
      </c>
    </row>
    <row r="19" spans="1:17" ht="24.75" x14ac:dyDescent="0.25">
      <c r="A19" s="53">
        <v>329</v>
      </c>
      <c r="B19" s="56" t="s">
        <v>51</v>
      </c>
      <c r="C19" s="57">
        <v>5600</v>
      </c>
      <c r="D19" s="496">
        <f t="shared" si="6"/>
        <v>2500</v>
      </c>
      <c r="E19" s="494">
        <v>8100</v>
      </c>
      <c r="F19" s="55">
        <v>0</v>
      </c>
      <c r="G19" s="55">
        <v>25200</v>
      </c>
      <c r="H19" s="55">
        <v>0</v>
      </c>
      <c r="I19" s="55">
        <v>0</v>
      </c>
      <c r="J19" s="55">
        <f>'[2]ZA OV'!J60</f>
        <v>0</v>
      </c>
      <c r="K19" s="55">
        <f>'[2]ZA OV'!K60</f>
        <v>0</v>
      </c>
    </row>
    <row r="20" spans="1:17" ht="42" customHeight="1" x14ac:dyDescent="0.25">
      <c r="A20" s="560" t="s">
        <v>95</v>
      </c>
      <c r="B20" s="554"/>
      <c r="C20" s="58">
        <f>SUM(C21:C22)</f>
        <v>27300</v>
      </c>
      <c r="D20" s="494">
        <f t="shared" ref="D20:D25" si="7">SUM(E20-C20)</f>
        <v>1650</v>
      </c>
      <c r="E20" s="494">
        <f>SUM(F20:K20)</f>
        <v>28950</v>
      </c>
      <c r="F20" s="51">
        <f t="shared" ref="F20:K20" si="8">SUM(F21:F22)</f>
        <v>0</v>
      </c>
      <c r="G20" s="51">
        <f t="shared" si="8"/>
        <v>28950</v>
      </c>
      <c r="H20" s="51">
        <f t="shared" si="8"/>
        <v>0</v>
      </c>
      <c r="I20" s="51">
        <f t="shared" si="8"/>
        <v>0</v>
      </c>
      <c r="J20" s="51">
        <f t="shared" si="8"/>
        <v>0</v>
      </c>
      <c r="K20" s="51">
        <f t="shared" si="8"/>
        <v>0</v>
      </c>
    </row>
    <row r="21" spans="1:17" x14ac:dyDescent="0.25">
      <c r="A21" s="53">
        <v>422</v>
      </c>
      <c r="B21" s="56" t="s">
        <v>67</v>
      </c>
      <c r="C21" s="57">
        <v>1500</v>
      </c>
      <c r="D21" s="496">
        <f t="shared" si="7"/>
        <v>500</v>
      </c>
      <c r="E21" s="494">
        <v>2000</v>
      </c>
      <c r="F21" s="57">
        <f>'[2]ZA OV'!F72</f>
        <v>0</v>
      </c>
      <c r="G21" s="57">
        <v>2000</v>
      </c>
      <c r="H21" s="57">
        <f>'[2]ZA OV'!H72</f>
        <v>0</v>
      </c>
      <c r="I21" s="57">
        <v>0</v>
      </c>
      <c r="J21" s="57">
        <f>'[2]ZA OV'!J72</f>
        <v>0</v>
      </c>
      <c r="K21" s="57">
        <f>'[2]ZA OV'!K72</f>
        <v>0</v>
      </c>
      <c r="Q21" s="623"/>
    </row>
    <row r="22" spans="1:17" ht="24.75" x14ac:dyDescent="0.25">
      <c r="A22" s="53">
        <v>426</v>
      </c>
      <c r="B22" s="59" t="s">
        <v>70</v>
      </c>
      <c r="C22" s="57">
        <v>25800</v>
      </c>
      <c r="D22" s="496">
        <f t="shared" si="7"/>
        <v>1150</v>
      </c>
      <c r="E22" s="500">
        <v>26950</v>
      </c>
      <c r="F22" s="57">
        <f>'[2]ZA OV'!F78</f>
        <v>0</v>
      </c>
      <c r="G22" s="57">
        <v>26950</v>
      </c>
      <c r="H22" s="57">
        <f>'[2]ZA OV'!H78</f>
        <v>0</v>
      </c>
      <c r="I22" s="57">
        <v>0</v>
      </c>
      <c r="J22" s="57">
        <f>'[2]ZA OV'!J78</f>
        <v>0</v>
      </c>
      <c r="K22" s="57">
        <f>'[2]ZA OV'!K78</f>
        <v>0</v>
      </c>
      <c r="Q22" s="623"/>
    </row>
    <row r="23" spans="1:17" ht="28.5" customHeight="1" x14ac:dyDescent="0.25">
      <c r="A23" s="549" t="s">
        <v>96</v>
      </c>
      <c r="B23" s="550"/>
      <c r="C23" s="60">
        <f>SUM(C24)</f>
        <v>64750</v>
      </c>
      <c r="D23" s="494">
        <f t="shared" si="7"/>
        <v>-18550</v>
      </c>
      <c r="E23" s="494">
        <f>SUM(F23:K23)</f>
        <v>46200</v>
      </c>
      <c r="F23" s="42">
        <f t="shared" ref="F23:K23" si="9">SUM(F24)</f>
        <v>46200</v>
      </c>
      <c r="G23" s="42">
        <f t="shared" si="9"/>
        <v>0</v>
      </c>
      <c r="H23" s="42">
        <f t="shared" si="9"/>
        <v>0</v>
      </c>
      <c r="I23" s="42">
        <f t="shared" si="9"/>
        <v>0</v>
      </c>
      <c r="J23" s="42">
        <f t="shared" si="9"/>
        <v>0</v>
      </c>
      <c r="K23" s="42">
        <f t="shared" si="9"/>
        <v>0</v>
      </c>
    </row>
    <row r="24" spans="1:17" ht="31.5" customHeight="1" x14ac:dyDescent="0.25">
      <c r="A24" s="561" t="s">
        <v>97</v>
      </c>
      <c r="B24" s="562"/>
      <c r="C24" s="61">
        <f t="shared" ref="C24:K24" si="10">SUM(C25+C28)</f>
        <v>64750</v>
      </c>
      <c r="D24" s="494">
        <f t="shared" si="7"/>
        <v>-18550</v>
      </c>
      <c r="E24" s="494">
        <f>SUM(F24:K24)</f>
        <v>46200</v>
      </c>
      <c r="F24" s="45">
        <f t="shared" si="10"/>
        <v>46200</v>
      </c>
      <c r="G24" s="45">
        <f t="shared" si="10"/>
        <v>0</v>
      </c>
      <c r="H24" s="45">
        <f t="shared" si="10"/>
        <v>0</v>
      </c>
      <c r="I24" s="45">
        <f t="shared" si="10"/>
        <v>0</v>
      </c>
      <c r="J24" s="45">
        <f t="shared" si="10"/>
        <v>0</v>
      </c>
      <c r="K24" s="45">
        <f t="shared" si="10"/>
        <v>0</v>
      </c>
      <c r="O24" s="511"/>
    </row>
    <row r="25" spans="1:17" ht="45" customHeight="1" x14ac:dyDescent="0.25">
      <c r="A25" s="551" t="s">
        <v>98</v>
      </c>
      <c r="B25" s="552"/>
      <c r="C25" s="62">
        <f>SUM(C26)</f>
        <v>42000</v>
      </c>
      <c r="D25" s="494">
        <f t="shared" si="7"/>
        <v>0</v>
      </c>
      <c r="E25" s="494">
        <f>SUM(F25:K25)</f>
        <v>42000</v>
      </c>
      <c r="F25" s="48">
        <f t="shared" ref="F25:K26" si="11">SUM(F26)</f>
        <v>42000</v>
      </c>
      <c r="G25" s="48">
        <f t="shared" si="11"/>
        <v>0</v>
      </c>
      <c r="H25" s="48">
        <f t="shared" si="11"/>
        <v>0</v>
      </c>
      <c r="I25" s="48">
        <f t="shared" si="11"/>
        <v>0</v>
      </c>
      <c r="J25" s="48">
        <f t="shared" si="11"/>
        <v>0</v>
      </c>
      <c r="K25" s="48">
        <f t="shared" si="11"/>
        <v>0</v>
      </c>
    </row>
    <row r="26" spans="1:17" ht="29.25" customHeight="1" x14ac:dyDescent="0.25">
      <c r="A26" s="553" t="s">
        <v>99</v>
      </c>
      <c r="B26" s="554"/>
      <c r="C26" s="58">
        <f>SUM(C27)</f>
        <v>42000</v>
      </c>
      <c r="D26" s="496">
        <v>0</v>
      </c>
      <c r="E26" s="500">
        <v>0</v>
      </c>
      <c r="F26" s="51">
        <f t="shared" si="11"/>
        <v>42000</v>
      </c>
      <c r="G26" s="51">
        <f t="shared" si="11"/>
        <v>0</v>
      </c>
      <c r="H26" s="51">
        <f t="shared" si="11"/>
        <v>0</v>
      </c>
      <c r="I26" s="51">
        <f t="shared" si="11"/>
        <v>0</v>
      </c>
      <c r="J26" s="51">
        <f t="shared" si="11"/>
        <v>0</v>
      </c>
      <c r="K26" s="51">
        <f t="shared" si="11"/>
        <v>0</v>
      </c>
    </row>
    <row r="27" spans="1:17" ht="39" x14ac:dyDescent="0.25">
      <c r="A27" s="53">
        <v>366</v>
      </c>
      <c r="B27" s="63" t="s">
        <v>55</v>
      </c>
      <c r="C27" s="57">
        <v>42000</v>
      </c>
      <c r="D27" s="496">
        <f>SUM(E27-C27)</f>
        <v>0</v>
      </c>
      <c r="E27" s="494">
        <v>42000</v>
      </c>
      <c r="F27" s="55">
        <v>42000</v>
      </c>
      <c r="G27" s="55">
        <f>'[2]ZA OV'!G84</f>
        <v>0</v>
      </c>
      <c r="H27" s="55">
        <f>'[2]ZA OV'!H84</f>
        <v>0</v>
      </c>
      <c r="I27" s="55">
        <v>0</v>
      </c>
      <c r="J27" s="55">
        <f>'[2]ZA OV'!J84</f>
        <v>0</v>
      </c>
      <c r="K27" s="55">
        <f>'[2]ZA OV'!K84</f>
        <v>0</v>
      </c>
    </row>
    <row r="28" spans="1:17" ht="31.5" customHeight="1" x14ac:dyDescent="0.25">
      <c r="A28" s="551" t="s">
        <v>100</v>
      </c>
      <c r="B28" s="552"/>
      <c r="C28" s="62">
        <f t="shared" ref="C28:K28" si="12">SUM(C29+C32)</f>
        <v>22750</v>
      </c>
      <c r="D28" s="494">
        <f>SUM(E28-C28)</f>
        <v>-18550</v>
      </c>
      <c r="E28" s="494">
        <f>SUM(F28:K28)</f>
        <v>4200</v>
      </c>
      <c r="F28" s="48">
        <f t="shared" si="12"/>
        <v>4200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8">
        <f t="shared" si="12"/>
        <v>0</v>
      </c>
      <c r="K28" s="48">
        <f t="shared" si="12"/>
        <v>0</v>
      </c>
    </row>
    <row r="29" spans="1:17" ht="30" customHeight="1" x14ac:dyDescent="0.25">
      <c r="A29" s="553" t="s">
        <v>101</v>
      </c>
      <c r="B29" s="554"/>
      <c r="C29" s="58">
        <f>SUM(C30:C31)</f>
        <v>19750</v>
      </c>
      <c r="D29" s="496">
        <f>SUM(E29-C29)</f>
        <v>-19750</v>
      </c>
      <c r="E29" s="494">
        <f>SUM(F29:K29)</f>
        <v>0</v>
      </c>
      <c r="F29" s="58">
        <f t="shared" ref="F29:K29" si="13">SUM(F30:F31)</f>
        <v>0</v>
      </c>
      <c r="G29" s="58">
        <f t="shared" si="13"/>
        <v>0</v>
      </c>
      <c r="H29" s="58">
        <f t="shared" si="13"/>
        <v>0</v>
      </c>
      <c r="I29" s="58">
        <f t="shared" si="13"/>
        <v>0</v>
      </c>
      <c r="J29" s="58">
        <f t="shared" si="13"/>
        <v>0</v>
      </c>
      <c r="K29" s="58">
        <f t="shared" si="13"/>
        <v>0</v>
      </c>
    </row>
    <row r="30" spans="1:17" ht="24.75" x14ac:dyDescent="0.25">
      <c r="A30" s="53">
        <v>372</v>
      </c>
      <c r="B30" s="54" t="s">
        <v>57</v>
      </c>
      <c r="C30" s="64">
        <v>19050</v>
      </c>
      <c r="D30" s="496">
        <f>SUM(E30-C30)</f>
        <v>-1400</v>
      </c>
      <c r="E30" s="494">
        <v>17650</v>
      </c>
      <c r="F30" s="64">
        <f>'[2]ZA OV'!F89</f>
        <v>0</v>
      </c>
      <c r="G30" s="64">
        <f>'[2]ZA OV'!G89</f>
        <v>0</v>
      </c>
      <c r="H30" s="64">
        <f>'[2]ZA OV'!H89</f>
        <v>0</v>
      </c>
      <c r="I30" s="64">
        <v>0</v>
      </c>
      <c r="J30" s="64">
        <f>'[2]ZA OV'!J89</f>
        <v>0</v>
      </c>
      <c r="K30" s="64">
        <f>'[2]ZA OV'!K89</f>
        <v>0</v>
      </c>
    </row>
    <row r="31" spans="1:17" x14ac:dyDescent="0.25">
      <c r="A31" s="53">
        <v>382</v>
      </c>
      <c r="B31" s="65" t="s">
        <v>60</v>
      </c>
      <c r="C31" s="57">
        <v>700</v>
      </c>
      <c r="D31" s="496">
        <f>SUM(E31-C31)</f>
        <v>-700</v>
      </c>
      <c r="E31" s="494">
        <f>SUM(F31:K31)</f>
        <v>0</v>
      </c>
      <c r="F31" s="55">
        <f>'[2]ZA OV'!F95</f>
        <v>0</v>
      </c>
      <c r="G31" s="55">
        <f>'[2]ZA OV'!G95</f>
        <v>0</v>
      </c>
      <c r="H31" s="55">
        <f>'[2]ZA OV'!H95</f>
        <v>0</v>
      </c>
      <c r="I31" s="55">
        <v>0</v>
      </c>
      <c r="J31" s="55">
        <f>'[2]ZA OV'!J95</f>
        <v>0</v>
      </c>
      <c r="K31" s="55">
        <f>'[2]ZA OV'!K95</f>
        <v>0</v>
      </c>
    </row>
    <row r="32" spans="1:17" x14ac:dyDescent="0.25">
      <c r="A32" s="619" t="s">
        <v>102</v>
      </c>
      <c r="B32" s="620"/>
      <c r="C32" s="58">
        <f>SUM(C33)</f>
        <v>3000</v>
      </c>
      <c r="D32" s="496">
        <v>0</v>
      </c>
      <c r="E32" s="494">
        <f>SUM(F32:K32)</f>
        <v>4200</v>
      </c>
      <c r="F32" s="51">
        <f t="shared" ref="F32:K32" si="14">SUM(F33)</f>
        <v>4200</v>
      </c>
      <c r="G32" s="51">
        <f t="shared" si="14"/>
        <v>0</v>
      </c>
      <c r="H32" s="51">
        <f t="shared" si="14"/>
        <v>0</v>
      </c>
      <c r="I32" s="51">
        <f t="shared" si="14"/>
        <v>0</v>
      </c>
      <c r="J32" s="51">
        <f t="shared" si="14"/>
        <v>0</v>
      </c>
      <c r="K32" s="51">
        <f t="shared" si="14"/>
        <v>0</v>
      </c>
    </row>
    <row r="33" spans="1:16" ht="24.75" x14ac:dyDescent="0.25">
      <c r="A33" s="53">
        <v>372</v>
      </c>
      <c r="B33" s="54" t="s">
        <v>57</v>
      </c>
      <c r="C33" s="57">
        <v>3000</v>
      </c>
      <c r="D33" s="495">
        <v>0</v>
      </c>
      <c r="E33" s="494">
        <v>4200</v>
      </c>
      <c r="F33" s="55">
        <v>4200</v>
      </c>
      <c r="G33" s="55">
        <f>'[2]ZA OV'!G98</f>
        <v>0</v>
      </c>
      <c r="H33" s="55">
        <f>'[2]ZA OV'!H98</f>
        <v>0</v>
      </c>
      <c r="I33" s="55">
        <v>0</v>
      </c>
      <c r="J33" s="55">
        <f>'[2]ZA OV'!J98</f>
        <v>0</v>
      </c>
      <c r="K33" s="55">
        <f>'[2]ZA OV'!K98</f>
        <v>0</v>
      </c>
      <c r="P33" s="623"/>
    </row>
    <row r="34" spans="1:16" ht="29.25" customHeight="1" x14ac:dyDescent="0.25">
      <c r="A34" s="549" t="s">
        <v>103</v>
      </c>
      <c r="B34" s="550"/>
      <c r="C34" s="60">
        <f>SUM(C35)</f>
        <v>64885</v>
      </c>
      <c r="D34" s="494">
        <f t="shared" ref="D34:D39" si="15">SUM(E34-C34)</f>
        <v>-8600</v>
      </c>
      <c r="E34" s="494">
        <f>SUM(F34:K34)</f>
        <v>56285</v>
      </c>
      <c r="F34" s="42">
        <f t="shared" ref="F34:K34" si="16">SUM(F35)</f>
        <v>53585</v>
      </c>
      <c r="G34" s="42">
        <f t="shared" si="16"/>
        <v>2700</v>
      </c>
      <c r="H34" s="42">
        <f t="shared" si="16"/>
        <v>0</v>
      </c>
      <c r="I34" s="42">
        <f t="shared" si="16"/>
        <v>0</v>
      </c>
      <c r="J34" s="42">
        <f t="shared" si="16"/>
        <v>0</v>
      </c>
      <c r="K34" s="42">
        <f t="shared" si="16"/>
        <v>0</v>
      </c>
    </row>
    <row r="35" spans="1:16" ht="28.5" customHeight="1" x14ac:dyDescent="0.25">
      <c r="A35" s="561" t="s">
        <v>104</v>
      </c>
      <c r="B35" s="562"/>
      <c r="C35" s="61">
        <f t="shared" ref="C35:K35" si="17">SUM(C36+C41+C57+C61)</f>
        <v>64885</v>
      </c>
      <c r="D35" s="494">
        <f t="shared" si="15"/>
        <v>-8600</v>
      </c>
      <c r="E35" s="494">
        <f>SUM(F35:K35)</f>
        <v>56285</v>
      </c>
      <c r="F35" s="45">
        <f t="shared" si="17"/>
        <v>53585</v>
      </c>
      <c r="G35" s="45">
        <f t="shared" si="17"/>
        <v>2700</v>
      </c>
      <c r="H35" s="45">
        <f t="shared" si="17"/>
        <v>0</v>
      </c>
      <c r="I35" s="45">
        <f t="shared" si="17"/>
        <v>0</v>
      </c>
      <c r="J35" s="45">
        <f t="shared" si="17"/>
        <v>0</v>
      </c>
      <c r="K35" s="45">
        <f t="shared" si="17"/>
        <v>0</v>
      </c>
    </row>
    <row r="36" spans="1:16" ht="29.25" customHeight="1" x14ac:dyDescent="0.25">
      <c r="A36" s="551" t="s">
        <v>105</v>
      </c>
      <c r="B36" s="552"/>
      <c r="C36" s="62">
        <f>SUM(C37+C39)</f>
        <v>2700</v>
      </c>
      <c r="D36" s="494">
        <f t="shared" si="15"/>
        <v>0</v>
      </c>
      <c r="E36" s="494">
        <f>SUM(F36:K36)</f>
        <v>2700</v>
      </c>
      <c r="F36" s="62">
        <f t="shared" ref="F36:K36" si="18">SUM(F37+F39)</f>
        <v>0</v>
      </c>
      <c r="G36" s="62">
        <f t="shared" si="18"/>
        <v>2700</v>
      </c>
      <c r="H36" s="62">
        <f t="shared" si="18"/>
        <v>0</v>
      </c>
      <c r="I36" s="62">
        <f t="shared" si="18"/>
        <v>0</v>
      </c>
      <c r="J36" s="62">
        <f t="shared" si="18"/>
        <v>0</v>
      </c>
      <c r="K36" s="62">
        <f t="shared" si="18"/>
        <v>0</v>
      </c>
    </row>
    <row r="37" spans="1:16" ht="27.75" customHeight="1" x14ac:dyDescent="0.25">
      <c r="A37" s="553" t="s">
        <v>106</v>
      </c>
      <c r="B37" s="554"/>
      <c r="C37" s="58">
        <f>SUM(C38)</f>
        <v>0</v>
      </c>
      <c r="D37" s="496">
        <f t="shared" si="15"/>
        <v>0</v>
      </c>
      <c r="E37" s="494">
        <f>SUM(F37:K37)</f>
        <v>0</v>
      </c>
      <c r="F37" s="51">
        <f t="shared" ref="F37:K37" si="19">SUM(F38)</f>
        <v>0</v>
      </c>
      <c r="G37" s="51">
        <f t="shared" si="19"/>
        <v>0</v>
      </c>
      <c r="H37" s="51">
        <f t="shared" si="19"/>
        <v>0</v>
      </c>
      <c r="I37" s="51">
        <f t="shared" si="19"/>
        <v>0</v>
      </c>
      <c r="J37" s="51">
        <f t="shared" si="19"/>
        <v>0</v>
      </c>
      <c r="K37" s="51">
        <f t="shared" si="19"/>
        <v>0</v>
      </c>
    </row>
    <row r="38" spans="1:16" x14ac:dyDescent="0.25">
      <c r="A38" s="67">
        <v>329</v>
      </c>
      <c r="B38" s="68" t="s">
        <v>58</v>
      </c>
      <c r="C38" s="69">
        <v>0</v>
      </c>
      <c r="D38" s="496">
        <f t="shared" si="15"/>
        <v>0</v>
      </c>
      <c r="E38" s="494">
        <v>0</v>
      </c>
      <c r="F38" s="70">
        <v>0</v>
      </c>
      <c r="G38" s="70">
        <f>'[2]ZA OV'!G104</f>
        <v>0</v>
      </c>
      <c r="H38" s="70">
        <f>'[2]ZA OV'!H104</f>
        <v>0</v>
      </c>
      <c r="I38" s="70">
        <f>'[2]ZA OV'!I104</f>
        <v>0</v>
      </c>
      <c r="J38" s="70">
        <f>'[2]ZA OV'!J104</f>
        <v>0</v>
      </c>
      <c r="K38" s="70">
        <f>'[2]ZA OV'!K104</f>
        <v>0</v>
      </c>
    </row>
    <row r="39" spans="1:16" ht="27" customHeight="1" x14ac:dyDescent="0.25">
      <c r="A39" s="553" t="s">
        <v>107</v>
      </c>
      <c r="B39" s="554"/>
      <c r="C39" s="58">
        <f>SUM(C40)</f>
        <v>2700</v>
      </c>
      <c r="D39" s="496">
        <f t="shared" si="15"/>
        <v>0</v>
      </c>
      <c r="E39" s="494">
        <f>SUM(F39:K39)</f>
        <v>2700</v>
      </c>
      <c r="F39" s="58">
        <f t="shared" ref="F39:K39" si="20">SUM(F40)</f>
        <v>0</v>
      </c>
      <c r="G39" s="58">
        <f t="shared" si="20"/>
        <v>2700</v>
      </c>
      <c r="H39" s="58">
        <f t="shared" si="20"/>
        <v>0</v>
      </c>
      <c r="I39" s="58">
        <f t="shared" si="20"/>
        <v>0</v>
      </c>
      <c r="J39" s="58">
        <f t="shared" si="20"/>
        <v>0</v>
      </c>
      <c r="K39" s="51">
        <f t="shared" si="20"/>
        <v>0</v>
      </c>
    </row>
    <row r="40" spans="1:16" x14ac:dyDescent="0.25">
      <c r="A40" s="67">
        <v>381</v>
      </c>
      <c r="B40" s="68" t="s">
        <v>59</v>
      </c>
      <c r="C40" s="69">
        <v>2700</v>
      </c>
      <c r="D40" s="496">
        <f t="shared" ref="D40:D50" si="21">SUM(E40-C40)</f>
        <v>0</v>
      </c>
      <c r="E40" s="494">
        <v>2700</v>
      </c>
      <c r="F40" s="69">
        <f>'[2]ZA OV'!F107</f>
        <v>0</v>
      </c>
      <c r="G40" s="69">
        <v>2700</v>
      </c>
      <c r="H40" s="69">
        <f>'[2]ZA OV'!H107</f>
        <v>0</v>
      </c>
      <c r="I40" s="69">
        <v>0</v>
      </c>
      <c r="J40" s="69">
        <f>'[2]ZA OV'!J107</f>
        <v>0</v>
      </c>
      <c r="K40" s="69">
        <f>'[2]ZA OV'!K107</f>
        <v>0</v>
      </c>
    </row>
    <row r="41" spans="1:16" ht="30" customHeight="1" x14ac:dyDescent="0.25">
      <c r="A41" s="551" t="s">
        <v>108</v>
      </c>
      <c r="B41" s="552"/>
      <c r="C41" s="62">
        <f>SUM(C42+C51+C53+C55)</f>
        <v>30920</v>
      </c>
      <c r="D41" s="496">
        <f t="shared" si="21"/>
        <v>10700</v>
      </c>
      <c r="E41" s="494">
        <f>SUM(F41:K41)</f>
        <v>41620</v>
      </c>
      <c r="F41" s="62">
        <f t="shared" ref="F41:K41" si="22">SUM(F42+F51+F53+F55)</f>
        <v>41620</v>
      </c>
      <c r="G41" s="62">
        <f t="shared" si="22"/>
        <v>0</v>
      </c>
      <c r="H41" s="62">
        <f t="shared" si="22"/>
        <v>0</v>
      </c>
      <c r="I41" s="62">
        <f t="shared" si="22"/>
        <v>0</v>
      </c>
      <c r="J41" s="62">
        <f t="shared" si="22"/>
        <v>0</v>
      </c>
      <c r="K41" s="62">
        <f t="shared" si="22"/>
        <v>0</v>
      </c>
    </row>
    <row r="42" spans="1:16" ht="27.75" customHeight="1" x14ac:dyDescent="0.25">
      <c r="A42" s="553" t="s">
        <v>109</v>
      </c>
      <c r="B42" s="554"/>
      <c r="C42" s="58">
        <f>SUM(C43:C50)</f>
        <v>21840</v>
      </c>
      <c r="D42" s="496">
        <f t="shared" si="21"/>
        <v>7625</v>
      </c>
      <c r="E42" s="494">
        <f>SUM(F42:K42)</f>
        <v>29465</v>
      </c>
      <c r="F42" s="51">
        <f t="shared" ref="F42:K42" si="23">SUM(F43:F50)</f>
        <v>29465</v>
      </c>
      <c r="G42" s="51">
        <f t="shared" si="23"/>
        <v>0</v>
      </c>
      <c r="H42" s="51">
        <f t="shared" si="23"/>
        <v>0</v>
      </c>
      <c r="I42" s="51">
        <f t="shared" si="23"/>
        <v>0</v>
      </c>
      <c r="J42" s="51">
        <f t="shared" si="23"/>
        <v>0</v>
      </c>
      <c r="K42" s="51">
        <f t="shared" si="23"/>
        <v>0</v>
      </c>
    </row>
    <row r="43" spans="1:16" x14ac:dyDescent="0.25">
      <c r="A43" s="53">
        <v>311</v>
      </c>
      <c r="B43" s="65" t="s">
        <v>44</v>
      </c>
      <c r="C43" s="57">
        <v>12300</v>
      </c>
      <c r="D43" s="496">
        <f t="shared" si="21"/>
        <v>6315</v>
      </c>
      <c r="E43" s="494">
        <v>18615</v>
      </c>
      <c r="F43" s="55">
        <v>18615</v>
      </c>
      <c r="G43" s="55">
        <f>'[2]ZA OV'!G117</f>
        <v>0</v>
      </c>
      <c r="H43" s="55">
        <f>'[2]ZA OV'!H117</f>
        <v>0</v>
      </c>
      <c r="I43" s="55">
        <v>0</v>
      </c>
      <c r="J43" s="55">
        <f>'[2]ZA OV'!J117</f>
        <v>0</v>
      </c>
      <c r="K43" s="55">
        <f>'[2]ZA OV'!K117</f>
        <v>0</v>
      </c>
    </row>
    <row r="44" spans="1:16" x14ac:dyDescent="0.25">
      <c r="A44" s="53">
        <v>312</v>
      </c>
      <c r="B44" s="65" t="s">
        <v>45</v>
      </c>
      <c r="C44" s="57">
        <v>2500</v>
      </c>
      <c r="D44" s="496">
        <f t="shared" si="21"/>
        <v>600</v>
      </c>
      <c r="E44" s="494">
        <v>3100</v>
      </c>
      <c r="F44" s="55">
        <v>3100</v>
      </c>
      <c r="G44" s="55">
        <f>'[2]ZA OV'!G119</f>
        <v>0</v>
      </c>
      <c r="H44" s="55">
        <f>'[2]ZA OV'!H119</f>
        <v>0</v>
      </c>
      <c r="I44" s="55">
        <v>0</v>
      </c>
      <c r="J44" s="55">
        <f>'[2]ZA OV'!J119</f>
        <v>0</v>
      </c>
      <c r="K44" s="55">
        <f>'[2]ZA OV'!K119</f>
        <v>0</v>
      </c>
    </row>
    <row r="45" spans="1:16" x14ac:dyDescent="0.25">
      <c r="A45" s="53">
        <v>313</v>
      </c>
      <c r="B45" s="65" t="s">
        <v>46</v>
      </c>
      <c r="C45" s="57">
        <v>2030</v>
      </c>
      <c r="D45" s="496">
        <f t="shared" si="21"/>
        <v>1120</v>
      </c>
      <c r="E45" s="494">
        <v>3150</v>
      </c>
      <c r="F45" s="55">
        <v>3150</v>
      </c>
      <c r="G45" s="55">
        <f>'[2]ZA OV'!G124</f>
        <v>0</v>
      </c>
      <c r="H45" s="55">
        <f>'[2]ZA OV'!H124</f>
        <v>0</v>
      </c>
      <c r="I45" s="55">
        <v>0</v>
      </c>
      <c r="J45" s="55">
        <f>'[2]ZA OV'!J124</f>
        <v>0</v>
      </c>
      <c r="K45" s="55">
        <f>'[2]ZA OV'!K124</f>
        <v>0</v>
      </c>
    </row>
    <row r="46" spans="1:16" x14ac:dyDescent="0.25">
      <c r="A46" s="53">
        <v>321</v>
      </c>
      <c r="B46" s="65" t="s">
        <v>48</v>
      </c>
      <c r="C46" s="57">
        <v>260</v>
      </c>
      <c r="D46" s="496">
        <f t="shared" si="21"/>
        <v>20</v>
      </c>
      <c r="E46" s="494">
        <v>280</v>
      </c>
      <c r="F46" s="57">
        <v>280</v>
      </c>
      <c r="G46" s="57">
        <f>'[2]ZA OV'!G126</f>
        <v>0</v>
      </c>
      <c r="H46" s="57">
        <f>'[2]ZA OV'!H126</f>
        <v>0</v>
      </c>
      <c r="I46" s="57">
        <v>0</v>
      </c>
      <c r="J46" s="57">
        <f>'[2]ZA OV'!J126</f>
        <v>0</v>
      </c>
      <c r="K46" s="57">
        <f>'[2]ZA OV'!K126</f>
        <v>0</v>
      </c>
    </row>
    <row r="47" spans="1:16" x14ac:dyDescent="0.25">
      <c r="A47" s="53">
        <v>322</v>
      </c>
      <c r="B47" s="71" t="s">
        <v>49</v>
      </c>
      <c r="C47" s="57">
        <v>710</v>
      </c>
      <c r="D47" s="496">
        <f t="shared" si="21"/>
        <v>100</v>
      </c>
      <c r="E47" s="494">
        <v>810</v>
      </c>
      <c r="F47" s="55">
        <v>810</v>
      </c>
      <c r="G47" s="55">
        <f>'[2]ZA OV'!G130</f>
        <v>0</v>
      </c>
      <c r="H47" s="55">
        <f>'[2]ZA OV'!H130</f>
        <v>0</v>
      </c>
      <c r="I47" s="55">
        <v>0</v>
      </c>
      <c r="J47" s="55">
        <f>'[2]ZA OV'!J130</f>
        <v>0</v>
      </c>
      <c r="K47" s="55">
        <f>'[2]ZA OV'!K130</f>
        <v>0</v>
      </c>
    </row>
    <row r="48" spans="1:16" x14ac:dyDescent="0.25">
      <c r="A48" s="53">
        <v>323</v>
      </c>
      <c r="B48" s="71" t="s">
        <v>50</v>
      </c>
      <c r="C48" s="57">
        <v>970</v>
      </c>
      <c r="D48" s="496">
        <f t="shared" si="21"/>
        <v>250</v>
      </c>
      <c r="E48" s="494">
        <v>1220</v>
      </c>
      <c r="F48" s="55">
        <v>1220</v>
      </c>
      <c r="G48" s="55">
        <f>'[2]ZA OV'!G136</f>
        <v>0</v>
      </c>
      <c r="H48" s="55">
        <f>'[2]ZA OV'!H136</f>
        <v>0</v>
      </c>
      <c r="I48" s="55">
        <v>0</v>
      </c>
      <c r="J48" s="55">
        <f>'[2]ZA OV'!J136</f>
        <v>0</v>
      </c>
      <c r="K48" s="55">
        <f>'[2]ZA OV'!K136</f>
        <v>0</v>
      </c>
    </row>
    <row r="49" spans="1:11" x14ac:dyDescent="0.25">
      <c r="A49" s="53">
        <v>329</v>
      </c>
      <c r="B49" s="71" t="s">
        <v>51</v>
      </c>
      <c r="C49" s="57">
        <v>2870</v>
      </c>
      <c r="D49" s="496">
        <f t="shared" si="21"/>
        <v>0</v>
      </c>
      <c r="E49" s="494">
        <v>2870</v>
      </c>
      <c r="F49" s="55">
        <v>2070</v>
      </c>
      <c r="G49" s="55">
        <f>'[2]ZA OV'!G141</f>
        <v>0</v>
      </c>
      <c r="H49" s="55">
        <f>'[2]ZA OV'!H141</f>
        <v>0</v>
      </c>
      <c r="I49" s="55">
        <v>0</v>
      </c>
      <c r="J49" s="55">
        <f>'[2]ZA OV'!J141</f>
        <v>0</v>
      </c>
      <c r="K49" s="55">
        <f>'[2]ZA OV'!K141</f>
        <v>0</v>
      </c>
    </row>
    <row r="50" spans="1:11" x14ac:dyDescent="0.25">
      <c r="A50" s="53">
        <v>343</v>
      </c>
      <c r="B50" s="71" t="s">
        <v>53</v>
      </c>
      <c r="C50" s="57">
        <v>200</v>
      </c>
      <c r="D50" s="496">
        <f t="shared" si="21"/>
        <v>20</v>
      </c>
      <c r="E50" s="494">
        <v>220</v>
      </c>
      <c r="F50" s="55">
        <v>220</v>
      </c>
      <c r="G50" s="55">
        <f>'[2]ZA OV'!G144</f>
        <v>0</v>
      </c>
      <c r="H50" s="55">
        <f>'[2]ZA OV'!H144</f>
        <v>0</v>
      </c>
      <c r="I50" s="55">
        <v>0</v>
      </c>
      <c r="J50" s="55">
        <f>'[2]ZA OV'!J144</f>
        <v>0</v>
      </c>
      <c r="K50" s="55">
        <f>'[2]ZA OV'!K144</f>
        <v>0</v>
      </c>
    </row>
    <row r="51" spans="1:11" ht="29.25" customHeight="1" x14ac:dyDescent="0.25">
      <c r="A51" s="560" t="s">
        <v>110</v>
      </c>
      <c r="B51" s="554"/>
      <c r="C51" s="58">
        <f>SUM(C52)</f>
        <v>2980</v>
      </c>
      <c r="D51" s="496">
        <f>SUM(E51-C51)</f>
        <v>0</v>
      </c>
      <c r="E51" s="494">
        <f>SUM(F51:K51)</f>
        <v>2980</v>
      </c>
      <c r="F51" s="51">
        <f t="shared" ref="F51:K51" si="24">SUM(F52)</f>
        <v>2980</v>
      </c>
      <c r="G51" s="51">
        <f t="shared" si="24"/>
        <v>0</v>
      </c>
      <c r="H51" s="51">
        <f t="shared" si="24"/>
        <v>0</v>
      </c>
      <c r="I51" s="51">
        <f t="shared" si="24"/>
        <v>0</v>
      </c>
      <c r="J51" s="51">
        <f t="shared" si="24"/>
        <v>0</v>
      </c>
      <c r="K51" s="51">
        <f t="shared" si="24"/>
        <v>0</v>
      </c>
    </row>
    <row r="52" spans="1:11" x14ac:dyDescent="0.25">
      <c r="A52" s="53">
        <v>422</v>
      </c>
      <c r="B52" s="71" t="s">
        <v>67</v>
      </c>
      <c r="C52" s="57">
        <v>2980</v>
      </c>
      <c r="D52" s="496">
        <f>SUM(E52-C52)</f>
        <v>0</v>
      </c>
      <c r="E52" s="494">
        <v>2980</v>
      </c>
      <c r="F52" s="55">
        <v>2980</v>
      </c>
      <c r="G52" s="55">
        <f>'[2]ZA OV'!G148</f>
        <v>0</v>
      </c>
      <c r="H52" s="55">
        <f>'[2]ZA OV'!H148</f>
        <v>0</v>
      </c>
      <c r="I52" s="55">
        <v>0</v>
      </c>
      <c r="J52" s="55">
        <f>'[2]ZA OV'!J148</f>
        <v>0</v>
      </c>
      <c r="K52" s="55">
        <f>'[2]ZA OV'!K148</f>
        <v>0</v>
      </c>
    </row>
    <row r="53" spans="1:11" ht="27" customHeight="1" x14ac:dyDescent="0.25">
      <c r="A53" s="553" t="s">
        <v>111</v>
      </c>
      <c r="B53" s="554"/>
      <c r="C53" s="58">
        <f>SUM(C54)</f>
        <v>4950</v>
      </c>
      <c r="D53" s="496">
        <f>SUM(E53-C53)</f>
        <v>4225</v>
      </c>
      <c r="E53" s="494">
        <f>SUM(F53:K53)</f>
        <v>9175</v>
      </c>
      <c r="F53" s="51">
        <f t="shared" ref="F53:K53" si="25">SUM(F54)</f>
        <v>9175</v>
      </c>
      <c r="G53" s="51">
        <f t="shared" si="25"/>
        <v>0</v>
      </c>
      <c r="H53" s="51">
        <f t="shared" si="25"/>
        <v>0</v>
      </c>
      <c r="I53" s="51">
        <f t="shared" si="25"/>
        <v>0</v>
      </c>
      <c r="J53" s="51">
        <f t="shared" si="25"/>
        <v>0</v>
      </c>
      <c r="K53" s="51">
        <f t="shared" si="25"/>
        <v>0</v>
      </c>
    </row>
    <row r="54" spans="1:11" ht="24.75" x14ac:dyDescent="0.25">
      <c r="A54" s="53">
        <v>424</v>
      </c>
      <c r="B54" s="72" t="s">
        <v>69</v>
      </c>
      <c r="C54" s="57">
        <v>4950</v>
      </c>
      <c r="D54" s="496">
        <f t="shared" ref="D54:D61" si="26">SUM(E54-C54)</f>
        <v>4225</v>
      </c>
      <c r="E54" s="494">
        <v>9175</v>
      </c>
      <c r="F54" s="55">
        <v>9175</v>
      </c>
      <c r="G54" s="55">
        <f>'[2]ZA OV'!G151</f>
        <v>0</v>
      </c>
      <c r="H54" s="55">
        <f>'[2]ZA OV'!H151</f>
        <v>0</v>
      </c>
      <c r="I54" s="55">
        <v>0</v>
      </c>
      <c r="J54" s="55">
        <f>'[2]ZA OV'!J151</f>
        <v>0</v>
      </c>
      <c r="K54" s="55">
        <f>'[2]ZA OV'!K151</f>
        <v>0</v>
      </c>
    </row>
    <row r="55" spans="1:11" ht="27.75" customHeight="1" x14ac:dyDescent="0.25">
      <c r="A55" s="553" t="s">
        <v>112</v>
      </c>
      <c r="B55" s="554"/>
      <c r="C55" s="58">
        <f>SUM(C56)</f>
        <v>1150</v>
      </c>
      <c r="D55" s="496">
        <f t="shared" si="26"/>
        <v>-1150</v>
      </c>
      <c r="E55" s="494">
        <v>0</v>
      </c>
      <c r="F55" s="58">
        <f t="shared" ref="F55:K55" si="27">SUM(F56)</f>
        <v>0</v>
      </c>
      <c r="G55" s="58">
        <f t="shared" si="27"/>
        <v>0</v>
      </c>
      <c r="H55" s="58">
        <f t="shared" si="27"/>
        <v>0</v>
      </c>
      <c r="I55" s="58">
        <f t="shared" si="27"/>
        <v>0</v>
      </c>
      <c r="J55" s="58">
        <f t="shared" si="27"/>
        <v>0</v>
      </c>
      <c r="K55" s="51">
        <f t="shared" si="27"/>
        <v>0</v>
      </c>
    </row>
    <row r="56" spans="1:11" ht="24.75" x14ac:dyDescent="0.25">
      <c r="A56" s="53">
        <v>426</v>
      </c>
      <c r="B56" s="72" t="s">
        <v>113</v>
      </c>
      <c r="C56" s="57">
        <v>1150</v>
      </c>
      <c r="D56" s="496">
        <f t="shared" si="26"/>
        <v>-1150</v>
      </c>
      <c r="E56" s="494">
        <v>0</v>
      </c>
      <c r="F56" s="57">
        <f>'[2]ZA OV'!F154</f>
        <v>0</v>
      </c>
      <c r="G56" s="57">
        <f>'[2]ZA OV'!G154</f>
        <v>0</v>
      </c>
      <c r="H56" s="57">
        <f>'[2]ZA OV'!H154</f>
        <v>0</v>
      </c>
      <c r="I56" s="57">
        <v>0</v>
      </c>
      <c r="J56" s="57">
        <f>'[2]ZA OV'!J154</f>
        <v>0</v>
      </c>
      <c r="K56" s="57">
        <f>'[2]ZA OV'!K154</f>
        <v>0</v>
      </c>
    </row>
    <row r="57" spans="1:11" ht="30.75" customHeight="1" x14ac:dyDescent="0.25">
      <c r="A57" s="551" t="s">
        <v>114</v>
      </c>
      <c r="B57" s="552"/>
      <c r="C57" s="62">
        <f>SUM(C58)</f>
        <v>24615</v>
      </c>
      <c r="D57" s="496">
        <f t="shared" si="26"/>
        <v>-19300</v>
      </c>
      <c r="E57" s="494">
        <f>SUM(F57:K57)</f>
        <v>5315</v>
      </c>
      <c r="F57" s="48">
        <f t="shared" ref="F57:K57" si="28">SUM(F58)</f>
        <v>5315</v>
      </c>
      <c r="G57" s="48">
        <f t="shared" si="28"/>
        <v>0</v>
      </c>
      <c r="H57" s="48">
        <f t="shared" si="28"/>
        <v>0</v>
      </c>
      <c r="I57" s="48">
        <f t="shared" si="28"/>
        <v>0</v>
      </c>
      <c r="J57" s="48">
        <f t="shared" si="28"/>
        <v>0</v>
      </c>
      <c r="K57" s="48">
        <f t="shared" si="28"/>
        <v>0</v>
      </c>
    </row>
    <row r="58" spans="1:11" ht="41.25" customHeight="1" x14ac:dyDescent="0.25">
      <c r="A58" s="553" t="s">
        <v>115</v>
      </c>
      <c r="B58" s="554"/>
      <c r="C58" s="58">
        <f>SUM(C59:C60)</f>
        <v>24615</v>
      </c>
      <c r="D58" s="496">
        <f>SUM(E58-C58)</f>
        <v>-19300</v>
      </c>
      <c r="E58" s="494">
        <f>SUM(F58:K58)</f>
        <v>5315</v>
      </c>
      <c r="F58" s="51">
        <f t="shared" ref="F58:K58" si="29">SUM(F59:F60)</f>
        <v>5315</v>
      </c>
      <c r="G58" s="51">
        <f t="shared" si="29"/>
        <v>0</v>
      </c>
      <c r="H58" s="51">
        <f t="shared" si="29"/>
        <v>0</v>
      </c>
      <c r="I58" s="51">
        <f t="shared" si="29"/>
        <v>0</v>
      </c>
      <c r="J58" s="51">
        <f t="shared" si="29"/>
        <v>0</v>
      </c>
      <c r="K58" s="51">
        <f t="shared" si="29"/>
        <v>0</v>
      </c>
    </row>
    <row r="59" spans="1:11" x14ac:dyDescent="0.25">
      <c r="A59" s="53">
        <v>381</v>
      </c>
      <c r="B59" s="71" t="s">
        <v>116</v>
      </c>
      <c r="C59" s="57">
        <v>5315</v>
      </c>
      <c r="D59" s="496">
        <f t="shared" si="26"/>
        <v>0</v>
      </c>
      <c r="E59" s="494">
        <v>5315</v>
      </c>
      <c r="F59" s="55">
        <v>5315</v>
      </c>
      <c r="G59" s="55">
        <v>0</v>
      </c>
      <c r="H59" s="55">
        <f>'[2]ZA OV'!H158</f>
        <v>0</v>
      </c>
      <c r="I59" s="55">
        <f>'[2]ZA OV'!I158</f>
        <v>0</v>
      </c>
      <c r="J59" s="55">
        <f>'[2]ZA OV'!J158</f>
        <v>0</v>
      </c>
      <c r="K59" s="55">
        <f>'[2]ZA OV'!K158</f>
        <v>0</v>
      </c>
    </row>
    <row r="60" spans="1:11" x14ac:dyDescent="0.25">
      <c r="A60" s="53">
        <v>382</v>
      </c>
      <c r="B60" s="71" t="s">
        <v>60</v>
      </c>
      <c r="C60" s="64">
        <v>19300</v>
      </c>
      <c r="D60" s="496">
        <f t="shared" si="26"/>
        <v>1000</v>
      </c>
      <c r="E60" s="494">
        <v>20300</v>
      </c>
      <c r="F60" s="73">
        <f>'[2]ZA OV'!F161</f>
        <v>0</v>
      </c>
      <c r="G60" s="73">
        <f>'[2]ZA OV'!G161</f>
        <v>0</v>
      </c>
      <c r="H60" s="73">
        <f>'[2]ZA OV'!H161</f>
        <v>0</v>
      </c>
      <c r="I60" s="73">
        <v>0</v>
      </c>
      <c r="J60" s="73">
        <f>'[2]ZA OV'!J161</f>
        <v>0</v>
      </c>
      <c r="K60" s="73">
        <f>'[2]ZA OV'!K161</f>
        <v>0</v>
      </c>
    </row>
    <row r="61" spans="1:11" ht="31.5" customHeight="1" x14ac:dyDescent="0.25">
      <c r="A61" s="551" t="s">
        <v>117</v>
      </c>
      <c r="B61" s="552"/>
      <c r="C61" s="74">
        <f>SUM(C62)</f>
        <v>6650</v>
      </c>
      <c r="D61" s="496">
        <f t="shared" si="26"/>
        <v>0</v>
      </c>
      <c r="E61" s="494">
        <f>SUM(F61:K61)</f>
        <v>6650</v>
      </c>
      <c r="F61" s="75">
        <f t="shared" ref="F61:K62" si="30">SUM(F62)</f>
        <v>6650</v>
      </c>
      <c r="G61" s="75">
        <f t="shared" si="30"/>
        <v>0</v>
      </c>
      <c r="H61" s="75">
        <f t="shared" si="30"/>
        <v>0</v>
      </c>
      <c r="I61" s="75">
        <f t="shared" si="30"/>
        <v>0</v>
      </c>
      <c r="J61" s="75">
        <f t="shared" si="30"/>
        <v>0</v>
      </c>
      <c r="K61" s="75">
        <f t="shared" si="30"/>
        <v>0</v>
      </c>
    </row>
    <row r="62" spans="1:11" ht="42" customHeight="1" x14ac:dyDescent="0.25">
      <c r="A62" s="553" t="s">
        <v>118</v>
      </c>
      <c r="B62" s="554"/>
      <c r="C62" s="76">
        <f>SUM(C63)</f>
        <v>6650</v>
      </c>
      <c r="D62" s="496">
        <f t="shared" ref="D62:D69" si="31">SUM(E62-C62)</f>
        <v>0</v>
      </c>
      <c r="E62" s="494">
        <f>SUM(F62:K62)</f>
        <v>6650</v>
      </c>
      <c r="F62" s="77">
        <f t="shared" si="30"/>
        <v>6650</v>
      </c>
      <c r="G62" s="77">
        <f t="shared" si="30"/>
        <v>0</v>
      </c>
      <c r="H62" s="77">
        <f t="shared" si="30"/>
        <v>0</v>
      </c>
      <c r="I62" s="77">
        <f t="shared" si="30"/>
        <v>0</v>
      </c>
      <c r="J62" s="77">
        <f t="shared" si="30"/>
        <v>0</v>
      </c>
      <c r="K62" s="77">
        <f t="shared" si="30"/>
        <v>0</v>
      </c>
    </row>
    <row r="63" spans="1:11" x14ac:dyDescent="0.25">
      <c r="A63" s="53">
        <v>412</v>
      </c>
      <c r="B63" s="71" t="s">
        <v>119</v>
      </c>
      <c r="C63" s="64">
        <v>6650</v>
      </c>
      <c r="D63" s="496">
        <f t="shared" si="31"/>
        <v>0</v>
      </c>
      <c r="E63" s="494">
        <v>6650</v>
      </c>
      <c r="F63" s="73">
        <v>6650</v>
      </c>
      <c r="G63" s="73">
        <f>'[2]ZA OV'!G166</f>
        <v>0</v>
      </c>
      <c r="H63" s="73">
        <f>'[2]ZA OV'!H166</f>
        <v>0</v>
      </c>
      <c r="I63" s="73">
        <v>0</v>
      </c>
      <c r="J63" s="73">
        <f>'[2]ZA OV'!J166</f>
        <v>0</v>
      </c>
      <c r="K63" s="73">
        <f>'[2]ZA OV'!K166</f>
        <v>0</v>
      </c>
    </row>
    <row r="64" spans="1:11" ht="31.5" customHeight="1" x14ac:dyDescent="0.25">
      <c r="A64" s="549" t="s">
        <v>120</v>
      </c>
      <c r="B64" s="550"/>
      <c r="C64" s="60">
        <f>SUM(C65)</f>
        <v>18700</v>
      </c>
      <c r="D64" s="494">
        <f t="shared" si="31"/>
        <v>1300</v>
      </c>
      <c r="E64" s="494">
        <f>SUM(F64:K64)</f>
        <v>20000</v>
      </c>
      <c r="F64" s="42">
        <f t="shared" ref="F64:K65" si="32">SUM(F65)</f>
        <v>20000</v>
      </c>
      <c r="G64" s="42">
        <f t="shared" si="32"/>
        <v>0</v>
      </c>
      <c r="H64" s="42">
        <f t="shared" si="32"/>
        <v>0</v>
      </c>
      <c r="I64" s="42">
        <f t="shared" si="32"/>
        <v>0</v>
      </c>
      <c r="J64" s="42">
        <f t="shared" si="32"/>
        <v>0</v>
      </c>
      <c r="K64" s="42">
        <f t="shared" si="32"/>
        <v>0</v>
      </c>
    </row>
    <row r="65" spans="1:11" ht="30" customHeight="1" x14ac:dyDescent="0.25">
      <c r="A65" s="561" t="s">
        <v>121</v>
      </c>
      <c r="B65" s="562"/>
      <c r="C65" s="61">
        <f>SUM(C66)</f>
        <v>18700</v>
      </c>
      <c r="D65" s="494">
        <f t="shared" si="31"/>
        <v>1300</v>
      </c>
      <c r="E65" s="494">
        <f>SUM(F65:K65)</f>
        <v>20000</v>
      </c>
      <c r="F65" s="45">
        <f t="shared" si="32"/>
        <v>20000</v>
      </c>
      <c r="G65" s="45">
        <f t="shared" si="32"/>
        <v>0</v>
      </c>
      <c r="H65" s="45">
        <f t="shared" si="32"/>
        <v>0</v>
      </c>
      <c r="I65" s="45">
        <f t="shared" si="32"/>
        <v>0</v>
      </c>
      <c r="J65" s="45">
        <f t="shared" si="32"/>
        <v>0</v>
      </c>
      <c r="K65" s="45">
        <f t="shared" si="32"/>
        <v>0</v>
      </c>
    </row>
    <row r="66" spans="1:11" ht="31.5" customHeight="1" x14ac:dyDescent="0.25">
      <c r="A66" s="551" t="s">
        <v>122</v>
      </c>
      <c r="B66" s="552"/>
      <c r="C66" s="62">
        <f t="shared" ref="C66:K66" si="33">SUM(C67+C69+C71)</f>
        <v>18700</v>
      </c>
      <c r="D66" s="494">
        <f t="shared" si="31"/>
        <v>1300</v>
      </c>
      <c r="E66" s="494">
        <f>SUM(F66:K66)</f>
        <v>20000</v>
      </c>
      <c r="F66" s="48">
        <f t="shared" si="33"/>
        <v>20000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</row>
    <row r="67" spans="1:11" ht="27.75" customHeight="1" x14ac:dyDescent="0.25">
      <c r="A67" s="553" t="s">
        <v>123</v>
      </c>
      <c r="B67" s="554"/>
      <c r="C67" s="58">
        <f>SUM(C68)</f>
        <v>18700</v>
      </c>
      <c r="D67" s="496">
        <f t="shared" si="31"/>
        <v>1300</v>
      </c>
      <c r="E67" s="494">
        <f>SUM(F67:K67)</f>
        <v>20000</v>
      </c>
      <c r="F67" s="51">
        <f t="shared" ref="F67:K67" si="34">SUM(F68)</f>
        <v>20000</v>
      </c>
      <c r="G67" s="51">
        <f t="shared" si="34"/>
        <v>0</v>
      </c>
      <c r="H67" s="51">
        <f t="shared" si="34"/>
        <v>0</v>
      </c>
      <c r="I67" s="51">
        <f t="shared" si="34"/>
        <v>0</v>
      </c>
      <c r="J67" s="51">
        <f t="shared" si="34"/>
        <v>0</v>
      </c>
      <c r="K67" s="51">
        <f t="shared" si="34"/>
        <v>0</v>
      </c>
    </row>
    <row r="68" spans="1:11" x14ac:dyDescent="0.25">
      <c r="A68" s="53">
        <v>381</v>
      </c>
      <c r="B68" s="71" t="s">
        <v>59</v>
      </c>
      <c r="C68" s="64">
        <v>18700</v>
      </c>
      <c r="D68" s="495">
        <f t="shared" si="31"/>
        <v>1300</v>
      </c>
      <c r="E68" s="494">
        <v>20000</v>
      </c>
      <c r="F68" s="55">
        <v>20000</v>
      </c>
      <c r="G68" s="55">
        <f>'[2]ZA OV'!G172</f>
        <v>0</v>
      </c>
      <c r="H68" s="55">
        <f>'[2]ZA OV'!H172</f>
        <v>0</v>
      </c>
      <c r="I68" s="55">
        <v>0</v>
      </c>
      <c r="J68" s="55">
        <f>'[2]ZA OV'!J172</f>
        <v>0</v>
      </c>
      <c r="K68" s="55">
        <v>0</v>
      </c>
    </row>
    <row r="69" spans="1:11" ht="29.25" customHeight="1" x14ac:dyDescent="0.25">
      <c r="A69" s="553" t="s">
        <v>124</v>
      </c>
      <c r="B69" s="554"/>
      <c r="C69" s="58">
        <f>SUM(C70)</f>
        <v>0</v>
      </c>
      <c r="D69" s="495">
        <f t="shared" si="31"/>
        <v>0</v>
      </c>
      <c r="E69" s="494">
        <f t="shared" ref="E69:E105" si="35">SUM(F69:K69)</f>
        <v>0</v>
      </c>
      <c r="F69" s="51">
        <f t="shared" ref="F69:K69" si="36">SUM(F70)</f>
        <v>0</v>
      </c>
      <c r="G69" s="51">
        <f t="shared" si="36"/>
        <v>0</v>
      </c>
      <c r="H69" s="51">
        <f t="shared" si="36"/>
        <v>0</v>
      </c>
      <c r="I69" s="51">
        <f t="shared" si="36"/>
        <v>0</v>
      </c>
      <c r="J69" s="51">
        <f t="shared" si="36"/>
        <v>0</v>
      </c>
      <c r="K69" s="51">
        <f t="shared" si="36"/>
        <v>0</v>
      </c>
    </row>
    <row r="70" spans="1:11" x14ac:dyDescent="0.25">
      <c r="A70" s="53">
        <v>329</v>
      </c>
      <c r="B70" s="78" t="s">
        <v>51</v>
      </c>
      <c r="C70" s="57"/>
      <c r="D70" s="495">
        <v>0</v>
      </c>
      <c r="E70" s="494">
        <f t="shared" si="35"/>
        <v>0</v>
      </c>
      <c r="F70" s="55">
        <v>0</v>
      </c>
      <c r="G70" s="55">
        <f>'[2]ZA OV'!G180</f>
        <v>0</v>
      </c>
      <c r="H70" s="55">
        <f>'[2]ZA OV'!H180</f>
        <v>0</v>
      </c>
      <c r="I70" s="55">
        <f>'[2]ZA OV'!I180</f>
        <v>0</v>
      </c>
      <c r="J70" s="55">
        <f>'[2]ZA OV'!J180</f>
        <v>0</v>
      </c>
      <c r="K70" s="55">
        <f>'[2]ZA OV'!K180</f>
        <v>0</v>
      </c>
    </row>
    <row r="71" spans="1:11" ht="28.5" customHeight="1" x14ac:dyDescent="0.25">
      <c r="A71" s="553" t="s">
        <v>125</v>
      </c>
      <c r="B71" s="554"/>
      <c r="C71" s="58">
        <f>SUM(C72)</f>
        <v>0</v>
      </c>
      <c r="D71" s="495">
        <v>0</v>
      </c>
      <c r="E71" s="494">
        <f t="shared" si="35"/>
        <v>0</v>
      </c>
      <c r="F71" s="51">
        <f t="shared" ref="F71:K71" si="37">SUM(F72)</f>
        <v>0</v>
      </c>
      <c r="G71" s="51">
        <f t="shared" si="37"/>
        <v>0</v>
      </c>
      <c r="H71" s="51">
        <f t="shared" si="37"/>
        <v>0</v>
      </c>
      <c r="I71" s="51">
        <f t="shared" si="37"/>
        <v>0</v>
      </c>
      <c r="J71" s="51">
        <f t="shared" si="37"/>
        <v>0</v>
      </c>
      <c r="K71" s="51">
        <f t="shared" si="37"/>
        <v>0</v>
      </c>
    </row>
    <row r="72" spans="1:11" x14ac:dyDescent="0.25">
      <c r="A72" s="53">
        <v>421</v>
      </c>
      <c r="B72" s="78" t="s">
        <v>126</v>
      </c>
      <c r="C72" s="57"/>
      <c r="D72" s="496">
        <f t="shared" ref="D72:D85" si="38">SUM(E72-C72)</f>
        <v>0</v>
      </c>
      <c r="E72" s="494">
        <f t="shared" si="35"/>
        <v>0</v>
      </c>
      <c r="F72" s="55">
        <f>'[2]ZA OV'!F184</f>
        <v>0</v>
      </c>
      <c r="G72" s="55">
        <f>'[2]ZA OV'!G184</f>
        <v>0</v>
      </c>
      <c r="H72" s="55">
        <f>'[2]ZA OV'!H184</f>
        <v>0</v>
      </c>
      <c r="I72" s="55">
        <v>0</v>
      </c>
      <c r="J72" s="55">
        <f>'[2]ZA OV'!J184</f>
        <v>0</v>
      </c>
      <c r="K72" s="55">
        <v>0</v>
      </c>
    </row>
    <row r="73" spans="1:11" ht="30" customHeight="1" x14ac:dyDescent="0.25">
      <c r="A73" s="549" t="s">
        <v>127</v>
      </c>
      <c r="B73" s="550"/>
      <c r="C73" s="60">
        <f>SUM(C74)</f>
        <v>31100</v>
      </c>
      <c r="D73" s="494">
        <f>SUM(E73-C73)</f>
        <v>-28100</v>
      </c>
      <c r="E73" s="494">
        <f>SUM(F73:K73)</f>
        <v>3000</v>
      </c>
      <c r="F73" s="42">
        <f t="shared" ref="F73:K80" si="39">SUM(F74)</f>
        <v>3000</v>
      </c>
      <c r="G73" s="42">
        <f t="shared" si="39"/>
        <v>0</v>
      </c>
      <c r="H73" s="42">
        <f t="shared" si="39"/>
        <v>0</v>
      </c>
      <c r="I73" s="42">
        <f t="shared" si="39"/>
        <v>0</v>
      </c>
      <c r="J73" s="42">
        <f t="shared" si="39"/>
        <v>0</v>
      </c>
      <c r="K73" s="42">
        <f t="shared" si="39"/>
        <v>0</v>
      </c>
    </row>
    <row r="74" spans="1:11" ht="29.25" customHeight="1" x14ac:dyDescent="0.25">
      <c r="A74" s="561" t="s">
        <v>128</v>
      </c>
      <c r="B74" s="562"/>
      <c r="C74" s="61">
        <f>SUM(C75)</f>
        <v>31100</v>
      </c>
      <c r="D74" s="494">
        <f>SUM(E74-C74)</f>
        <v>-28100</v>
      </c>
      <c r="E74" s="494">
        <f>SUM(F74:K74)</f>
        <v>3000</v>
      </c>
      <c r="F74" s="45">
        <f t="shared" si="39"/>
        <v>3000</v>
      </c>
      <c r="G74" s="45">
        <f t="shared" si="39"/>
        <v>0</v>
      </c>
      <c r="H74" s="45">
        <f t="shared" si="39"/>
        <v>0</v>
      </c>
      <c r="I74" s="45">
        <f t="shared" si="39"/>
        <v>0</v>
      </c>
      <c r="J74" s="45">
        <f t="shared" si="39"/>
        <v>0</v>
      </c>
      <c r="K74" s="45">
        <f t="shared" si="39"/>
        <v>0</v>
      </c>
    </row>
    <row r="75" spans="1:11" ht="27" customHeight="1" x14ac:dyDescent="0.25">
      <c r="A75" s="551" t="s">
        <v>129</v>
      </c>
      <c r="B75" s="552"/>
      <c r="C75" s="62">
        <f>SUM(C76+C80)</f>
        <v>31100</v>
      </c>
      <c r="D75" s="494">
        <f>SUM(E75-C75)</f>
        <v>-28100</v>
      </c>
      <c r="E75" s="494">
        <f>SUM(F75:K75)</f>
        <v>3000</v>
      </c>
      <c r="F75" s="48">
        <f t="shared" ref="F75:K75" si="40">SUM(F76+F80)</f>
        <v>3000</v>
      </c>
      <c r="G75" s="48">
        <f t="shared" si="40"/>
        <v>0</v>
      </c>
      <c r="H75" s="48">
        <f t="shared" si="40"/>
        <v>0</v>
      </c>
      <c r="I75" s="48">
        <f t="shared" si="40"/>
        <v>0</v>
      </c>
      <c r="J75" s="48">
        <f t="shared" si="40"/>
        <v>0</v>
      </c>
      <c r="K75" s="48">
        <f t="shared" si="40"/>
        <v>0</v>
      </c>
    </row>
    <row r="76" spans="1:11" ht="30" customHeight="1" x14ac:dyDescent="0.25">
      <c r="A76" s="553" t="s">
        <v>130</v>
      </c>
      <c r="B76" s="554"/>
      <c r="C76" s="58">
        <f>SUM(C77)</f>
        <v>2600</v>
      </c>
      <c r="D76" s="496">
        <f t="shared" si="38"/>
        <v>400</v>
      </c>
      <c r="E76" s="494">
        <f>SUM(F76:K76)</f>
        <v>3000</v>
      </c>
      <c r="F76" s="51">
        <f t="shared" si="39"/>
        <v>3000</v>
      </c>
      <c r="G76" s="51">
        <f t="shared" si="39"/>
        <v>0</v>
      </c>
      <c r="H76" s="51">
        <f t="shared" si="39"/>
        <v>0</v>
      </c>
      <c r="I76" s="51">
        <f t="shared" si="39"/>
        <v>0</v>
      </c>
      <c r="J76" s="51">
        <f t="shared" si="39"/>
        <v>0</v>
      </c>
      <c r="K76" s="51">
        <f t="shared" si="39"/>
        <v>0</v>
      </c>
    </row>
    <row r="77" spans="1:11" x14ac:dyDescent="0.25">
      <c r="A77" s="53">
        <v>323</v>
      </c>
      <c r="B77" s="78" t="s">
        <v>50</v>
      </c>
      <c r="C77" s="57">
        <v>2600</v>
      </c>
      <c r="D77" s="496">
        <f t="shared" si="38"/>
        <v>400</v>
      </c>
      <c r="E77" s="494">
        <v>3000</v>
      </c>
      <c r="F77" s="55">
        <v>3000</v>
      </c>
      <c r="G77" s="55">
        <f>'[2]ZA OV'!G190</f>
        <v>0</v>
      </c>
      <c r="H77" s="55">
        <f>'[2]ZA OV'!H190</f>
        <v>0</v>
      </c>
      <c r="I77" s="55">
        <v>0</v>
      </c>
      <c r="J77" s="55">
        <f>'[2]ZA OV'!J190</f>
        <v>0</v>
      </c>
      <c r="K77" s="55">
        <v>0</v>
      </c>
    </row>
    <row r="78" spans="1:11" ht="36" customHeight="1" x14ac:dyDescent="0.25">
      <c r="A78" s="553" t="s">
        <v>429</v>
      </c>
      <c r="B78" s="554"/>
      <c r="C78" s="58">
        <f>SUM(C79)</f>
        <v>1000</v>
      </c>
      <c r="D78" s="496">
        <f t="shared" ref="D78:D79" si="41">SUM(E78-C78)</f>
        <v>-1000</v>
      </c>
      <c r="E78" s="494">
        <f>SUM(F78:K78)</f>
        <v>0</v>
      </c>
      <c r="F78" s="51">
        <f t="shared" ref="F78:K78" si="42">SUM(F80)</f>
        <v>0</v>
      </c>
      <c r="G78" s="51">
        <f t="shared" si="42"/>
        <v>0</v>
      </c>
      <c r="H78" s="51">
        <f t="shared" si="42"/>
        <v>0</v>
      </c>
      <c r="I78" s="51">
        <f t="shared" si="42"/>
        <v>0</v>
      </c>
      <c r="J78" s="51">
        <f t="shared" si="42"/>
        <v>0</v>
      </c>
      <c r="K78" s="51">
        <f t="shared" si="42"/>
        <v>0</v>
      </c>
    </row>
    <row r="79" spans="1:11" x14ac:dyDescent="0.25">
      <c r="A79" s="53">
        <v>323</v>
      </c>
      <c r="B79" s="78" t="s">
        <v>50</v>
      </c>
      <c r="C79" s="57">
        <v>1000</v>
      </c>
      <c r="D79" s="496">
        <f t="shared" si="41"/>
        <v>-1000</v>
      </c>
      <c r="E79" s="494">
        <v>0</v>
      </c>
      <c r="F79" s="55">
        <v>3000</v>
      </c>
      <c r="G79" s="55">
        <f>'[2]ZA OV'!G192</f>
        <v>0</v>
      </c>
      <c r="H79" s="55">
        <f>'[2]ZA OV'!H192</f>
        <v>0</v>
      </c>
      <c r="I79" s="55">
        <v>0</v>
      </c>
      <c r="J79" s="55">
        <f>'[2]ZA OV'!J192</f>
        <v>0</v>
      </c>
      <c r="K79" s="55">
        <v>0</v>
      </c>
    </row>
    <row r="80" spans="1:11" ht="31.5" customHeight="1" x14ac:dyDescent="0.25">
      <c r="A80" s="553" t="s">
        <v>130</v>
      </c>
      <c r="B80" s="554"/>
      <c r="C80" s="58">
        <f>SUM(C81)</f>
        <v>28500</v>
      </c>
      <c r="D80" s="496">
        <f t="shared" ref="D80" si="43">SUM(E80-C80)</f>
        <v>-28500</v>
      </c>
      <c r="E80" s="494">
        <f>SUM(F80:K80)</f>
        <v>0</v>
      </c>
      <c r="F80" s="51">
        <f t="shared" si="39"/>
        <v>0</v>
      </c>
      <c r="G80" s="51">
        <f t="shared" si="39"/>
        <v>0</v>
      </c>
      <c r="H80" s="51">
        <f t="shared" si="39"/>
        <v>0</v>
      </c>
      <c r="I80" s="51">
        <f t="shared" si="39"/>
        <v>0</v>
      </c>
      <c r="J80" s="51">
        <f t="shared" si="39"/>
        <v>0</v>
      </c>
      <c r="K80" s="51">
        <f t="shared" si="39"/>
        <v>0</v>
      </c>
    </row>
    <row r="81" spans="1:11" x14ac:dyDescent="0.25">
      <c r="A81" s="53">
        <v>421</v>
      </c>
      <c r="B81" s="78" t="s">
        <v>66</v>
      </c>
      <c r="C81" s="57">
        <v>28500</v>
      </c>
      <c r="D81" s="496">
        <f t="shared" si="38"/>
        <v>-28500</v>
      </c>
      <c r="E81" s="500">
        <v>0</v>
      </c>
      <c r="F81" s="55">
        <v>0</v>
      </c>
      <c r="G81" s="55">
        <f>'[2]ZA OV'!G194</f>
        <v>0</v>
      </c>
      <c r="H81" s="55">
        <f>'[2]ZA OV'!H194</f>
        <v>0</v>
      </c>
      <c r="I81" s="55">
        <v>0</v>
      </c>
      <c r="J81" s="55">
        <f>'[2]ZA OV'!J194</f>
        <v>0</v>
      </c>
      <c r="K81" s="55">
        <f>'[2]ZA OV'!K194</f>
        <v>0</v>
      </c>
    </row>
    <row r="82" spans="1:11" ht="15" customHeight="1" x14ac:dyDescent="0.25">
      <c r="A82" s="549" t="s">
        <v>131</v>
      </c>
      <c r="B82" s="550"/>
      <c r="C82" s="60">
        <f>SUM(C83)</f>
        <v>46550</v>
      </c>
      <c r="D82" s="494">
        <f>SUM(E82-C82)</f>
        <v>-8500</v>
      </c>
      <c r="E82" s="494">
        <f>SUM(F82:K82)</f>
        <v>38050</v>
      </c>
      <c r="F82" s="42">
        <f t="shared" ref="F82:K82" si="44">SUM(F83)</f>
        <v>38050</v>
      </c>
      <c r="G82" s="42">
        <f t="shared" si="44"/>
        <v>0</v>
      </c>
      <c r="H82" s="42">
        <f t="shared" si="44"/>
        <v>0</v>
      </c>
      <c r="I82" s="42">
        <f t="shared" si="44"/>
        <v>0</v>
      </c>
      <c r="J82" s="42">
        <f t="shared" si="44"/>
        <v>0</v>
      </c>
      <c r="K82" s="42">
        <f t="shared" si="44"/>
        <v>0</v>
      </c>
    </row>
    <row r="83" spans="1:11" ht="30.75" customHeight="1" x14ac:dyDescent="0.25">
      <c r="A83" s="561" t="s">
        <v>132</v>
      </c>
      <c r="B83" s="562"/>
      <c r="C83" s="61">
        <f t="shared" ref="C83:K83" si="45">SUM(C84+C87+C92+C97)</f>
        <v>46550</v>
      </c>
      <c r="D83" s="494">
        <f>SUM(E83-C83)</f>
        <v>-8500</v>
      </c>
      <c r="E83" s="494">
        <f>SUM(F83:K83)</f>
        <v>38050</v>
      </c>
      <c r="F83" s="45">
        <f t="shared" si="45"/>
        <v>38050</v>
      </c>
      <c r="G83" s="45">
        <f t="shared" si="45"/>
        <v>0</v>
      </c>
      <c r="H83" s="45">
        <f t="shared" si="45"/>
        <v>0</v>
      </c>
      <c r="I83" s="45">
        <f t="shared" si="45"/>
        <v>0</v>
      </c>
      <c r="J83" s="45">
        <f t="shared" si="45"/>
        <v>0</v>
      </c>
      <c r="K83" s="45">
        <f t="shared" si="45"/>
        <v>0</v>
      </c>
    </row>
    <row r="84" spans="1:11" ht="41.25" customHeight="1" x14ac:dyDescent="0.25">
      <c r="A84" s="551" t="s">
        <v>133</v>
      </c>
      <c r="B84" s="552"/>
      <c r="C84" s="62">
        <f>SUM(C85)</f>
        <v>5700</v>
      </c>
      <c r="D84" s="494">
        <f>SUM(E84-C84)</f>
        <v>7500</v>
      </c>
      <c r="E84" s="494">
        <f>SUM(F84:K84)</f>
        <v>13200</v>
      </c>
      <c r="F84" s="62">
        <f t="shared" ref="F84:K85" si="46">SUM(F85)</f>
        <v>13200</v>
      </c>
      <c r="G84" s="62">
        <f t="shared" si="46"/>
        <v>0</v>
      </c>
      <c r="H84" s="62">
        <f t="shared" si="46"/>
        <v>0</v>
      </c>
      <c r="I84" s="62">
        <f t="shared" si="46"/>
        <v>0</v>
      </c>
      <c r="J84" s="62">
        <f t="shared" si="46"/>
        <v>0</v>
      </c>
      <c r="K84" s="62">
        <f t="shared" si="46"/>
        <v>0</v>
      </c>
    </row>
    <row r="85" spans="1:11" ht="29.25" customHeight="1" x14ac:dyDescent="0.25">
      <c r="A85" s="553" t="s">
        <v>134</v>
      </c>
      <c r="B85" s="554"/>
      <c r="C85" s="58">
        <f>SUM(C86)</f>
        <v>5700</v>
      </c>
      <c r="D85" s="496">
        <f t="shared" si="38"/>
        <v>7500</v>
      </c>
      <c r="E85" s="494">
        <f t="shared" si="35"/>
        <v>13200</v>
      </c>
      <c r="F85" s="51">
        <f>SUM(F86)</f>
        <v>13200</v>
      </c>
      <c r="G85" s="51">
        <f t="shared" si="46"/>
        <v>0</v>
      </c>
      <c r="H85" s="51">
        <f t="shared" si="46"/>
        <v>0</v>
      </c>
      <c r="I85" s="51">
        <f t="shared" si="46"/>
        <v>0</v>
      </c>
      <c r="J85" s="51">
        <f t="shared" si="46"/>
        <v>0</v>
      </c>
      <c r="K85" s="51">
        <f t="shared" si="46"/>
        <v>0</v>
      </c>
    </row>
    <row r="86" spans="1:11" x14ac:dyDescent="0.25">
      <c r="A86" s="53">
        <v>372</v>
      </c>
      <c r="B86" s="78" t="s">
        <v>135</v>
      </c>
      <c r="C86" s="57">
        <v>5700</v>
      </c>
      <c r="D86" s="496">
        <v>0</v>
      </c>
      <c r="E86" s="502">
        <v>13200</v>
      </c>
      <c r="F86" s="55">
        <v>13200</v>
      </c>
      <c r="G86" s="55">
        <f>'[2]ZA OV'!G200</f>
        <v>0</v>
      </c>
      <c r="H86" s="55">
        <f>'[2]ZA OV'!H200</f>
        <v>0</v>
      </c>
      <c r="I86" s="55">
        <v>0</v>
      </c>
      <c r="J86" s="55">
        <f>'[2]ZA OV'!J200</f>
        <v>0</v>
      </c>
      <c r="K86" s="55">
        <f>'[2]ZA OV'!K200</f>
        <v>0</v>
      </c>
    </row>
    <row r="87" spans="1:11" ht="27" customHeight="1" x14ac:dyDescent="0.25">
      <c r="A87" s="551" t="s">
        <v>136</v>
      </c>
      <c r="B87" s="552"/>
      <c r="C87" s="62">
        <f>SUM(C88+C90)</f>
        <v>17500</v>
      </c>
      <c r="D87" s="496">
        <f t="shared" ref="D87:D97" si="47">SUM(E87-C87)</f>
        <v>0</v>
      </c>
      <c r="E87" s="494">
        <f t="shared" si="35"/>
        <v>17500</v>
      </c>
      <c r="F87" s="48">
        <f t="shared" ref="F87:K87" si="48">SUM(F88+F90)</f>
        <v>17500</v>
      </c>
      <c r="G87" s="48">
        <f t="shared" si="48"/>
        <v>0</v>
      </c>
      <c r="H87" s="48">
        <f t="shared" si="48"/>
        <v>0</v>
      </c>
      <c r="I87" s="48">
        <f t="shared" si="48"/>
        <v>0</v>
      </c>
      <c r="J87" s="48">
        <f t="shared" si="48"/>
        <v>0</v>
      </c>
      <c r="K87" s="48">
        <f t="shared" si="48"/>
        <v>0</v>
      </c>
    </row>
    <row r="88" spans="1:11" ht="27" customHeight="1" x14ac:dyDescent="0.25">
      <c r="A88" s="553" t="s">
        <v>137</v>
      </c>
      <c r="B88" s="554"/>
      <c r="C88" s="58">
        <f>SUM(C89)</f>
        <v>1500</v>
      </c>
      <c r="D88" s="496">
        <f t="shared" si="47"/>
        <v>0</v>
      </c>
      <c r="E88" s="494">
        <f t="shared" si="35"/>
        <v>1500</v>
      </c>
      <c r="F88" s="51">
        <f t="shared" ref="F88:K90" si="49">SUM(F89)</f>
        <v>1500</v>
      </c>
      <c r="G88" s="51">
        <f t="shared" si="49"/>
        <v>0</v>
      </c>
      <c r="H88" s="51">
        <f t="shared" si="49"/>
        <v>0</v>
      </c>
      <c r="I88" s="51">
        <f t="shared" si="49"/>
        <v>0</v>
      </c>
      <c r="J88" s="51">
        <f t="shared" si="49"/>
        <v>0</v>
      </c>
      <c r="K88" s="51">
        <f t="shared" si="49"/>
        <v>0</v>
      </c>
    </row>
    <row r="89" spans="1:11" x14ac:dyDescent="0.25">
      <c r="A89" s="53">
        <v>372</v>
      </c>
      <c r="B89" s="79" t="s">
        <v>138</v>
      </c>
      <c r="C89" s="57">
        <v>1500</v>
      </c>
      <c r="D89" s="496">
        <f t="shared" si="47"/>
        <v>0</v>
      </c>
      <c r="E89" s="494">
        <v>1500</v>
      </c>
      <c r="F89" s="55">
        <v>1500</v>
      </c>
      <c r="G89" s="55">
        <f>'[2]ZA OV'!G208</f>
        <v>0</v>
      </c>
      <c r="H89" s="55">
        <f>'[2]ZA OV'!H208</f>
        <v>0</v>
      </c>
      <c r="I89" s="55">
        <v>0</v>
      </c>
      <c r="J89" s="55">
        <f>'[2]ZA OV'!J208</f>
        <v>0</v>
      </c>
      <c r="K89" s="55">
        <f>'[2]ZA OV'!K208</f>
        <v>0</v>
      </c>
    </row>
    <row r="90" spans="1:11" ht="30" customHeight="1" x14ac:dyDescent="0.25">
      <c r="A90" s="553" t="s">
        <v>139</v>
      </c>
      <c r="B90" s="554"/>
      <c r="C90" s="58">
        <f>SUM(C91)</f>
        <v>16000</v>
      </c>
      <c r="D90" s="496">
        <f t="shared" si="47"/>
        <v>0</v>
      </c>
      <c r="E90" s="494">
        <f t="shared" si="35"/>
        <v>16000</v>
      </c>
      <c r="F90" s="51">
        <f t="shared" si="49"/>
        <v>16000</v>
      </c>
      <c r="G90" s="51">
        <f t="shared" si="49"/>
        <v>0</v>
      </c>
      <c r="H90" s="51">
        <f t="shared" si="49"/>
        <v>0</v>
      </c>
      <c r="I90" s="51">
        <f t="shared" si="49"/>
        <v>0</v>
      </c>
      <c r="J90" s="51">
        <f t="shared" si="49"/>
        <v>0</v>
      </c>
      <c r="K90" s="51">
        <f t="shared" si="49"/>
        <v>0</v>
      </c>
    </row>
    <row r="91" spans="1:11" x14ac:dyDescent="0.25">
      <c r="A91" s="53">
        <v>382</v>
      </c>
      <c r="B91" s="79" t="s">
        <v>60</v>
      </c>
      <c r="C91" s="57">
        <v>16000</v>
      </c>
      <c r="D91" s="496">
        <v>9000</v>
      </c>
      <c r="E91" s="494">
        <v>16000</v>
      </c>
      <c r="F91" s="55">
        <v>16000</v>
      </c>
      <c r="G91" s="55">
        <f>'[2]ZA OV'!G211</f>
        <v>0</v>
      </c>
      <c r="H91" s="55">
        <f>'[2]ZA OV'!H211</f>
        <v>0</v>
      </c>
      <c r="I91" s="55">
        <v>0</v>
      </c>
      <c r="J91" s="55">
        <f>'[2]ZA OV'!J211</f>
        <v>0</v>
      </c>
      <c r="K91" s="55">
        <f>'[2]ZA OV'!K211</f>
        <v>0</v>
      </c>
    </row>
    <row r="92" spans="1:11" ht="32.25" customHeight="1" x14ac:dyDescent="0.25">
      <c r="A92" s="551" t="s">
        <v>140</v>
      </c>
      <c r="B92" s="552"/>
      <c r="C92" s="62">
        <f t="shared" ref="C92:K92" si="50">SUM(C93+C95)</f>
        <v>6350</v>
      </c>
      <c r="D92" s="495">
        <f t="shared" si="47"/>
        <v>1000</v>
      </c>
      <c r="E92" s="500">
        <f t="shared" si="35"/>
        <v>7350</v>
      </c>
      <c r="F92" s="48">
        <f t="shared" si="50"/>
        <v>7350</v>
      </c>
      <c r="G92" s="48">
        <f t="shared" si="50"/>
        <v>0</v>
      </c>
      <c r="H92" s="48">
        <f t="shared" si="50"/>
        <v>0</v>
      </c>
      <c r="I92" s="48">
        <f t="shared" si="50"/>
        <v>0</v>
      </c>
      <c r="J92" s="48">
        <f t="shared" si="50"/>
        <v>0</v>
      </c>
      <c r="K92" s="48">
        <f t="shared" si="50"/>
        <v>0</v>
      </c>
    </row>
    <row r="93" spans="1:11" ht="27" customHeight="1" x14ac:dyDescent="0.25">
      <c r="A93" s="553" t="s">
        <v>141</v>
      </c>
      <c r="B93" s="554"/>
      <c r="C93" s="58">
        <f>SUM(C94)</f>
        <v>3850</v>
      </c>
      <c r="D93" s="495">
        <v>0</v>
      </c>
      <c r="E93" s="494">
        <f t="shared" si="35"/>
        <v>3850</v>
      </c>
      <c r="F93" s="51">
        <f t="shared" ref="F93:K93" si="51">SUM(F94)</f>
        <v>3850</v>
      </c>
      <c r="G93" s="51">
        <f t="shared" si="51"/>
        <v>0</v>
      </c>
      <c r="H93" s="51">
        <f t="shared" si="51"/>
        <v>0</v>
      </c>
      <c r="I93" s="51">
        <f t="shared" si="51"/>
        <v>0</v>
      </c>
      <c r="J93" s="51">
        <f t="shared" si="51"/>
        <v>0</v>
      </c>
      <c r="K93" s="51">
        <f t="shared" si="51"/>
        <v>0</v>
      </c>
    </row>
    <row r="94" spans="1:11" x14ac:dyDescent="0.25">
      <c r="A94" s="53">
        <v>381</v>
      </c>
      <c r="B94" s="65" t="s">
        <v>59</v>
      </c>
      <c r="C94" s="57">
        <v>3850</v>
      </c>
      <c r="D94" s="496">
        <f t="shared" si="47"/>
        <v>0</v>
      </c>
      <c r="E94" s="494">
        <v>3850</v>
      </c>
      <c r="F94" s="55">
        <v>3850</v>
      </c>
      <c r="G94" s="55">
        <v>0</v>
      </c>
      <c r="H94" s="55">
        <f>'[2]ZA OV'!H215</f>
        <v>0</v>
      </c>
      <c r="I94" s="55">
        <f>'[2]ZA OV'!I215</f>
        <v>0</v>
      </c>
      <c r="J94" s="55">
        <f>'[2]ZA OV'!J215</f>
        <v>0</v>
      </c>
      <c r="K94" s="55">
        <v>0</v>
      </c>
    </row>
    <row r="95" spans="1:11" ht="29.25" customHeight="1" x14ac:dyDescent="0.25">
      <c r="A95" s="553" t="s">
        <v>142</v>
      </c>
      <c r="B95" s="554"/>
      <c r="C95" s="58">
        <f>SUM(C96)</f>
        <v>2500</v>
      </c>
      <c r="D95" s="496">
        <f t="shared" si="47"/>
        <v>1000</v>
      </c>
      <c r="E95" s="494">
        <f t="shared" si="35"/>
        <v>3500</v>
      </c>
      <c r="F95" s="51">
        <f t="shared" ref="F95:K95" si="52">SUM(F96)</f>
        <v>3500</v>
      </c>
      <c r="G95" s="51">
        <f t="shared" si="52"/>
        <v>0</v>
      </c>
      <c r="H95" s="51">
        <f t="shared" si="52"/>
        <v>0</v>
      </c>
      <c r="I95" s="51">
        <f t="shared" si="52"/>
        <v>0</v>
      </c>
      <c r="J95" s="51">
        <f t="shared" si="52"/>
        <v>0</v>
      </c>
      <c r="K95" s="51">
        <f t="shared" si="52"/>
        <v>0</v>
      </c>
    </row>
    <row r="96" spans="1:11" x14ac:dyDescent="0.25">
      <c r="A96" s="53">
        <v>381</v>
      </c>
      <c r="B96" s="79" t="s">
        <v>59</v>
      </c>
      <c r="C96" s="57">
        <v>2500</v>
      </c>
      <c r="D96" s="496">
        <f t="shared" si="47"/>
        <v>1000</v>
      </c>
      <c r="E96" s="494">
        <v>3500</v>
      </c>
      <c r="F96" s="55">
        <v>3500</v>
      </c>
      <c r="G96" s="55">
        <f>'[2]ZA OV'!G218</f>
        <v>0</v>
      </c>
      <c r="H96" s="55">
        <f>'[2]ZA OV'!H218</f>
        <v>0</v>
      </c>
      <c r="I96" s="55">
        <v>0</v>
      </c>
      <c r="J96" s="55">
        <f>'[2]ZA OV'!J218</f>
        <v>0</v>
      </c>
      <c r="K96" s="55">
        <f>'[2]ZA OV'!K218</f>
        <v>0</v>
      </c>
    </row>
    <row r="97" spans="1:19" ht="27" customHeight="1" x14ac:dyDescent="0.25">
      <c r="A97" s="551" t="s">
        <v>143</v>
      </c>
      <c r="B97" s="552"/>
      <c r="C97" s="62">
        <f>SUM(C98)</f>
        <v>17000</v>
      </c>
      <c r="D97" s="496">
        <f t="shared" si="47"/>
        <v>-17000</v>
      </c>
      <c r="E97" s="494">
        <f t="shared" si="35"/>
        <v>0</v>
      </c>
      <c r="F97" s="48">
        <f t="shared" ref="F97:K98" si="53">SUM(F98)</f>
        <v>0</v>
      </c>
      <c r="G97" s="48">
        <f t="shared" si="53"/>
        <v>0</v>
      </c>
      <c r="H97" s="48">
        <f t="shared" si="53"/>
        <v>0</v>
      </c>
      <c r="I97" s="48">
        <f t="shared" si="53"/>
        <v>0</v>
      </c>
      <c r="J97" s="48">
        <f t="shared" si="53"/>
        <v>0</v>
      </c>
      <c r="K97" s="48">
        <f t="shared" si="53"/>
        <v>0</v>
      </c>
    </row>
    <row r="98" spans="1:19" ht="31.5" customHeight="1" x14ac:dyDescent="0.25">
      <c r="A98" s="553" t="s">
        <v>144</v>
      </c>
      <c r="B98" s="554"/>
      <c r="C98" s="58">
        <f>SUM(C99)</f>
        <v>17000</v>
      </c>
      <c r="D98" s="496">
        <f>SUM(E98-C98)</f>
        <v>-17000</v>
      </c>
      <c r="E98" s="494">
        <f>SUM(F98:K98)</f>
        <v>0</v>
      </c>
      <c r="F98" s="51">
        <f t="shared" si="53"/>
        <v>0</v>
      </c>
      <c r="G98" s="51">
        <f t="shared" si="53"/>
        <v>0</v>
      </c>
      <c r="H98" s="51">
        <f t="shared" si="53"/>
        <v>0</v>
      </c>
      <c r="I98" s="51">
        <f t="shared" si="53"/>
        <v>0</v>
      </c>
      <c r="J98" s="51">
        <f t="shared" si="53"/>
        <v>0</v>
      </c>
      <c r="K98" s="51">
        <f t="shared" si="53"/>
        <v>0</v>
      </c>
    </row>
    <row r="99" spans="1:19" x14ac:dyDescent="0.25">
      <c r="A99" s="80">
        <v>381</v>
      </c>
      <c r="B99" s="68" t="s">
        <v>59</v>
      </c>
      <c r="C99" s="64">
        <v>17000</v>
      </c>
      <c r="D99" s="496">
        <f>SUM(E99-C99)</f>
        <v>-11500</v>
      </c>
      <c r="E99" s="494">
        <v>5500</v>
      </c>
      <c r="F99" s="70">
        <f>'[2]ZA OV'!F222</f>
        <v>0</v>
      </c>
      <c r="G99" s="70">
        <f>'[2]ZA OV'!G222</f>
        <v>0</v>
      </c>
      <c r="H99" s="70">
        <f>'[2]ZA OV'!H222</f>
        <v>0</v>
      </c>
      <c r="I99" s="70">
        <f>'[2]ZA OV'!I222</f>
        <v>0</v>
      </c>
      <c r="J99" s="70">
        <f>'[2]ZA OV'!J222</f>
        <v>0</v>
      </c>
      <c r="K99" s="70">
        <v>0</v>
      </c>
    </row>
    <row r="100" spans="1:19" ht="29.25" customHeight="1" x14ac:dyDescent="0.25">
      <c r="A100" s="549" t="s">
        <v>145</v>
      </c>
      <c r="B100" s="550"/>
      <c r="C100" s="60">
        <f>SUM(C101)</f>
        <v>42170</v>
      </c>
      <c r="D100" s="496">
        <f>SUM(E100-C100)</f>
        <v>-32450</v>
      </c>
      <c r="E100" s="500">
        <f t="shared" si="35"/>
        <v>9720</v>
      </c>
      <c r="F100" s="42">
        <f t="shared" ref="F100:K102" si="54">SUM(F101)</f>
        <v>9720</v>
      </c>
      <c r="G100" s="42">
        <f t="shared" si="54"/>
        <v>0</v>
      </c>
      <c r="H100" s="42">
        <f t="shared" si="54"/>
        <v>0</v>
      </c>
      <c r="I100" s="42">
        <f t="shared" si="54"/>
        <v>0</v>
      </c>
      <c r="J100" s="42">
        <f t="shared" si="54"/>
        <v>0</v>
      </c>
      <c r="K100" s="42">
        <f t="shared" si="54"/>
        <v>0</v>
      </c>
    </row>
    <row r="101" spans="1:19" ht="28.5" customHeight="1" x14ac:dyDescent="0.25">
      <c r="A101" s="561" t="s">
        <v>92</v>
      </c>
      <c r="B101" s="562"/>
      <c r="C101" s="61">
        <f>SUM(C102)</f>
        <v>42170</v>
      </c>
      <c r="D101" s="496">
        <v>0</v>
      </c>
      <c r="E101" s="500">
        <f t="shared" si="35"/>
        <v>9720</v>
      </c>
      <c r="F101" s="45">
        <f t="shared" si="54"/>
        <v>9720</v>
      </c>
      <c r="G101" s="45">
        <f t="shared" si="54"/>
        <v>0</v>
      </c>
      <c r="H101" s="45">
        <f t="shared" si="54"/>
        <v>0</v>
      </c>
      <c r="I101" s="45">
        <f t="shared" si="54"/>
        <v>0</v>
      </c>
      <c r="J101" s="45">
        <f t="shared" si="54"/>
        <v>0</v>
      </c>
      <c r="K101" s="45">
        <f t="shared" si="54"/>
        <v>0</v>
      </c>
    </row>
    <row r="102" spans="1:19" ht="27.75" customHeight="1" x14ac:dyDescent="0.25">
      <c r="A102" s="567" t="s">
        <v>146</v>
      </c>
      <c r="B102" s="568"/>
      <c r="C102" s="62">
        <f>SUM(C103)</f>
        <v>42170</v>
      </c>
      <c r="D102" s="496">
        <f t="shared" ref="D102:D115" si="55">SUM(E102-C102)</f>
        <v>-32450</v>
      </c>
      <c r="E102" s="494">
        <f t="shared" si="35"/>
        <v>9720</v>
      </c>
      <c r="F102" s="48">
        <f t="shared" si="54"/>
        <v>9720</v>
      </c>
      <c r="G102" s="48">
        <f t="shared" si="54"/>
        <v>0</v>
      </c>
      <c r="H102" s="48">
        <f t="shared" si="54"/>
        <v>0</v>
      </c>
      <c r="I102" s="48">
        <f t="shared" si="54"/>
        <v>0</v>
      </c>
      <c r="J102" s="48">
        <f t="shared" si="54"/>
        <v>0</v>
      </c>
      <c r="K102" s="48">
        <f t="shared" si="54"/>
        <v>0</v>
      </c>
    </row>
    <row r="103" spans="1:19" ht="30.75" customHeight="1" x14ac:dyDescent="0.25">
      <c r="A103" s="569" t="s">
        <v>147</v>
      </c>
      <c r="B103" s="570"/>
      <c r="C103" s="58">
        <f>SUM(C104:C106)</f>
        <v>42170</v>
      </c>
      <c r="D103" s="496">
        <f t="shared" si="55"/>
        <v>-32450</v>
      </c>
      <c r="E103" s="494">
        <f t="shared" si="35"/>
        <v>9720</v>
      </c>
      <c r="F103" s="51">
        <f t="shared" ref="F103:K103" si="56">SUM(F104:F106)</f>
        <v>9720</v>
      </c>
      <c r="G103" s="51">
        <f t="shared" si="56"/>
        <v>0</v>
      </c>
      <c r="H103" s="51">
        <f t="shared" si="56"/>
        <v>0</v>
      </c>
      <c r="I103" s="51">
        <f t="shared" si="56"/>
        <v>0</v>
      </c>
      <c r="J103" s="51">
        <f t="shared" si="56"/>
        <v>0</v>
      </c>
      <c r="K103" s="51">
        <f t="shared" si="56"/>
        <v>0</v>
      </c>
    </row>
    <row r="104" spans="1:19" x14ac:dyDescent="0.25">
      <c r="A104" s="53">
        <v>343</v>
      </c>
      <c r="B104" s="56" t="s">
        <v>53</v>
      </c>
      <c r="C104" s="57">
        <v>1370</v>
      </c>
      <c r="D104" s="496">
        <f t="shared" si="55"/>
        <v>300</v>
      </c>
      <c r="E104" s="494">
        <v>1670</v>
      </c>
      <c r="F104" s="55">
        <v>1620</v>
      </c>
      <c r="G104" s="55">
        <f>'[2]ZA OV'!G232</f>
        <v>0</v>
      </c>
      <c r="H104" s="55">
        <f>'[2]ZA OV'!H232</f>
        <v>0</v>
      </c>
      <c r="I104" s="55">
        <f>'[2]ZA OV'!I232</f>
        <v>0</v>
      </c>
      <c r="J104" s="55">
        <f>'[2]ZA OV'!J232</f>
        <v>0</v>
      </c>
      <c r="K104" s="55">
        <f>'[2]ZA OV'!K232</f>
        <v>0</v>
      </c>
    </row>
    <row r="105" spans="1:19" x14ac:dyDescent="0.25">
      <c r="A105" s="53">
        <v>323</v>
      </c>
      <c r="B105" s="54" t="s">
        <v>50</v>
      </c>
      <c r="C105" s="64">
        <v>26200</v>
      </c>
      <c r="D105" s="496">
        <f t="shared" si="55"/>
        <v>0</v>
      </c>
      <c r="E105" s="494">
        <v>26200</v>
      </c>
      <c r="F105" s="64">
        <f>'[2]ZA OV'!F236</f>
        <v>0</v>
      </c>
      <c r="G105" s="64">
        <f>'[2]ZA OV'!G236</f>
        <v>0</v>
      </c>
      <c r="H105" s="64">
        <f>'[2]ZA OV'!H236</f>
        <v>0</v>
      </c>
      <c r="I105" s="64">
        <v>0</v>
      </c>
      <c r="J105" s="64">
        <f>'[2]ZA OV'!J236</f>
        <v>0</v>
      </c>
      <c r="K105" s="64">
        <f>'[2]ZA OV'!K236</f>
        <v>0</v>
      </c>
    </row>
    <row r="106" spans="1:19" x14ac:dyDescent="0.25">
      <c r="A106" s="507">
        <v>329</v>
      </c>
      <c r="B106" s="54" t="s">
        <v>148</v>
      </c>
      <c r="C106" s="57">
        <v>14600</v>
      </c>
      <c r="D106" s="496">
        <f t="shared" si="55"/>
        <v>-3127.2299999999996</v>
      </c>
      <c r="E106" s="494">
        <v>11472.77</v>
      </c>
      <c r="F106" s="55">
        <v>8100</v>
      </c>
      <c r="G106" s="55">
        <f>'[2]ZA OV'!G238</f>
        <v>0</v>
      </c>
      <c r="H106" s="55">
        <f>'[2]ZA OV'!H238</f>
        <v>0</v>
      </c>
      <c r="I106" s="55">
        <v>0</v>
      </c>
      <c r="J106" s="55">
        <f>'[2]ZA OV'!J238</f>
        <v>0</v>
      </c>
      <c r="K106" s="55">
        <f>'[2]ZA OV'!K238</f>
        <v>0</v>
      </c>
    </row>
    <row r="107" spans="1:19" x14ac:dyDescent="0.25">
      <c r="A107" s="508">
        <v>311</v>
      </c>
      <c r="B107" s="506" t="s">
        <v>430</v>
      </c>
      <c r="C107" s="57">
        <v>800</v>
      </c>
      <c r="D107" s="496">
        <f t="shared" si="55"/>
        <v>0</v>
      </c>
      <c r="E107" s="494">
        <v>800</v>
      </c>
      <c r="F107" s="55"/>
      <c r="G107" s="55"/>
      <c r="H107" s="55"/>
      <c r="I107" s="55"/>
      <c r="J107" s="55"/>
      <c r="K107" s="55"/>
    </row>
    <row r="108" spans="1:19" x14ac:dyDescent="0.25">
      <c r="A108" s="509">
        <v>313</v>
      </c>
      <c r="B108" s="506" t="s">
        <v>431</v>
      </c>
      <c r="C108" s="57">
        <v>132</v>
      </c>
      <c r="D108" s="496">
        <f t="shared" si="55"/>
        <v>0</v>
      </c>
      <c r="E108" s="494">
        <v>132</v>
      </c>
      <c r="F108" s="55"/>
      <c r="G108" s="55"/>
      <c r="H108" s="55"/>
      <c r="I108" s="55"/>
      <c r="J108" s="55"/>
      <c r="K108" s="55"/>
    </row>
    <row r="109" spans="1:19" x14ac:dyDescent="0.25">
      <c r="A109" s="510">
        <v>321</v>
      </c>
      <c r="B109" s="506" t="s">
        <v>286</v>
      </c>
      <c r="C109" s="57">
        <v>100</v>
      </c>
      <c r="D109" s="496">
        <f t="shared" si="55"/>
        <v>0</v>
      </c>
      <c r="E109" s="494">
        <v>100</v>
      </c>
      <c r="F109" s="55"/>
      <c r="G109" s="55"/>
      <c r="H109" s="55"/>
      <c r="I109" s="55"/>
      <c r="J109" s="55"/>
      <c r="K109" s="55"/>
      <c r="S109" s="623"/>
    </row>
    <row r="110" spans="1:19" ht="24.75" x14ac:dyDescent="0.25">
      <c r="A110" s="510">
        <v>322</v>
      </c>
      <c r="B110" s="506" t="s">
        <v>432</v>
      </c>
      <c r="C110" s="57">
        <v>150</v>
      </c>
      <c r="D110" s="496">
        <f t="shared" si="55"/>
        <v>0</v>
      </c>
      <c r="E110" s="494">
        <v>150</v>
      </c>
      <c r="F110" s="55"/>
      <c r="G110" s="55"/>
      <c r="H110" s="55"/>
      <c r="I110" s="55"/>
      <c r="J110" s="55"/>
      <c r="K110" s="55"/>
    </row>
    <row r="111" spans="1:19" x14ac:dyDescent="0.25">
      <c r="A111" s="510">
        <v>323</v>
      </c>
      <c r="B111" s="506" t="s">
        <v>304</v>
      </c>
      <c r="C111" s="57">
        <v>30</v>
      </c>
      <c r="D111" s="496">
        <f t="shared" si="55"/>
        <v>0</v>
      </c>
      <c r="E111" s="494">
        <v>30</v>
      </c>
      <c r="F111" s="55"/>
      <c r="G111" s="55"/>
      <c r="H111" s="55"/>
      <c r="I111" s="55"/>
      <c r="J111" s="55"/>
      <c r="K111" s="55"/>
    </row>
    <row r="112" spans="1:19" x14ac:dyDescent="0.25">
      <c r="A112" s="510">
        <v>329</v>
      </c>
      <c r="B112" s="506" t="s">
        <v>433</v>
      </c>
      <c r="C112" s="57">
        <v>100</v>
      </c>
      <c r="D112" s="496">
        <f t="shared" si="55"/>
        <v>0</v>
      </c>
      <c r="E112" s="494">
        <v>100</v>
      </c>
      <c r="F112" s="55"/>
      <c r="G112" s="55"/>
      <c r="H112" s="55"/>
      <c r="I112" s="55"/>
      <c r="J112" s="55"/>
      <c r="K112" s="55"/>
    </row>
    <row r="113" spans="1:11" x14ac:dyDescent="0.25">
      <c r="A113" s="510">
        <v>343</v>
      </c>
      <c r="B113" s="506" t="s">
        <v>434</v>
      </c>
      <c r="C113" s="57">
        <v>100</v>
      </c>
      <c r="D113" s="496">
        <f t="shared" si="55"/>
        <v>0</v>
      </c>
      <c r="E113" s="494">
        <v>100</v>
      </c>
      <c r="F113" s="55"/>
      <c r="G113" s="55"/>
      <c r="H113" s="55"/>
      <c r="I113" s="55"/>
      <c r="J113" s="55"/>
      <c r="K113" s="55"/>
    </row>
    <row r="114" spans="1:11" x14ac:dyDescent="0.25">
      <c r="A114" s="510">
        <v>372</v>
      </c>
      <c r="B114" s="506" t="s">
        <v>435</v>
      </c>
      <c r="C114" s="57">
        <v>500</v>
      </c>
      <c r="D114" s="496">
        <f t="shared" si="55"/>
        <v>0</v>
      </c>
      <c r="E114" s="494">
        <v>500</v>
      </c>
      <c r="F114" s="55"/>
      <c r="G114" s="55"/>
      <c r="H114" s="55"/>
      <c r="I114" s="55"/>
      <c r="J114" s="55"/>
      <c r="K114" s="55"/>
    </row>
    <row r="115" spans="1:11" ht="33" customHeight="1" x14ac:dyDescent="0.25">
      <c r="A115" s="563" t="s">
        <v>149</v>
      </c>
      <c r="B115" s="564"/>
      <c r="C115" s="60">
        <f>SUM(C116)</f>
        <v>6000</v>
      </c>
      <c r="D115" s="496">
        <f t="shared" si="55"/>
        <v>0</v>
      </c>
      <c r="E115" s="500">
        <f>SUM(F115:K115)</f>
        <v>6000</v>
      </c>
      <c r="F115" s="42">
        <f t="shared" ref="F115:K117" si="57">SUM(F116)</f>
        <v>6000</v>
      </c>
      <c r="G115" s="42">
        <f t="shared" si="57"/>
        <v>0</v>
      </c>
      <c r="H115" s="42">
        <f t="shared" si="57"/>
        <v>0</v>
      </c>
      <c r="I115" s="42">
        <f t="shared" si="57"/>
        <v>0</v>
      </c>
      <c r="J115" s="42">
        <f t="shared" si="57"/>
        <v>0</v>
      </c>
      <c r="K115" s="42">
        <f t="shared" si="57"/>
        <v>0</v>
      </c>
    </row>
    <row r="116" spans="1:11" ht="29.25" customHeight="1" x14ac:dyDescent="0.25">
      <c r="A116" s="565" t="s">
        <v>150</v>
      </c>
      <c r="B116" s="566"/>
      <c r="C116" s="61">
        <f>SUM(C117)</f>
        <v>6000</v>
      </c>
      <c r="D116" s="496">
        <v>0</v>
      </c>
      <c r="E116" s="500">
        <f>SUM(F116:K116)</f>
        <v>6000</v>
      </c>
      <c r="F116" s="45">
        <f t="shared" si="57"/>
        <v>6000</v>
      </c>
      <c r="G116" s="45">
        <f t="shared" si="57"/>
        <v>0</v>
      </c>
      <c r="H116" s="45">
        <f t="shared" si="57"/>
        <v>0</v>
      </c>
      <c r="I116" s="45">
        <f t="shared" si="57"/>
        <v>0</v>
      </c>
      <c r="J116" s="45">
        <f t="shared" si="57"/>
        <v>0</v>
      </c>
      <c r="K116" s="45">
        <f t="shared" si="57"/>
        <v>0</v>
      </c>
    </row>
    <row r="117" spans="1:11" ht="29.25" customHeight="1" x14ac:dyDescent="0.25">
      <c r="A117" s="551" t="s">
        <v>151</v>
      </c>
      <c r="B117" s="552"/>
      <c r="C117" s="62">
        <f>SUM(C118)</f>
        <v>6000</v>
      </c>
      <c r="D117" s="496">
        <f>SUM(E117-C117)</f>
        <v>0</v>
      </c>
      <c r="E117" s="494">
        <f>SUM(F117:K117)</f>
        <v>6000</v>
      </c>
      <c r="F117" s="48">
        <f t="shared" si="57"/>
        <v>6000</v>
      </c>
      <c r="G117" s="48">
        <f t="shared" si="57"/>
        <v>0</v>
      </c>
      <c r="H117" s="48">
        <f t="shared" si="57"/>
        <v>0</v>
      </c>
      <c r="I117" s="48">
        <f t="shared" si="57"/>
        <v>0</v>
      </c>
      <c r="J117" s="48">
        <f t="shared" si="57"/>
        <v>0</v>
      </c>
      <c r="K117" s="48">
        <f t="shared" si="57"/>
        <v>0</v>
      </c>
    </row>
    <row r="118" spans="1:11" ht="29.25" customHeight="1" x14ac:dyDescent="0.25">
      <c r="A118" s="553" t="s">
        <v>152</v>
      </c>
      <c r="B118" s="554"/>
      <c r="C118" s="58">
        <f>SUM(C119:C121)</f>
        <v>6000</v>
      </c>
      <c r="D118" s="496">
        <f>SUM(E118-C118)</f>
        <v>0</v>
      </c>
      <c r="E118" s="494">
        <f>SUM(F118:K118)</f>
        <v>6000</v>
      </c>
      <c r="F118" s="51">
        <f t="shared" ref="F118:K118" si="58">SUM(F119:F121)</f>
        <v>6000</v>
      </c>
      <c r="G118" s="51">
        <f t="shared" si="58"/>
        <v>0</v>
      </c>
      <c r="H118" s="51">
        <f t="shared" si="58"/>
        <v>0</v>
      </c>
      <c r="I118" s="51">
        <f t="shared" si="58"/>
        <v>0</v>
      </c>
      <c r="J118" s="51">
        <f t="shared" si="58"/>
        <v>0</v>
      </c>
      <c r="K118" s="51">
        <f t="shared" si="58"/>
        <v>0</v>
      </c>
    </row>
    <row r="119" spans="1:11" x14ac:dyDescent="0.25">
      <c r="A119" s="53">
        <v>329</v>
      </c>
      <c r="B119" s="71" t="s">
        <v>51</v>
      </c>
      <c r="C119" s="57">
        <v>6000</v>
      </c>
      <c r="D119" s="496">
        <f>SUM(E119-C119)</f>
        <v>-3000</v>
      </c>
      <c r="E119" s="494">
        <v>3000</v>
      </c>
      <c r="F119" s="55">
        <v>6000</v>
      </c>
      <c r="G119" s="55">
        <f>'[2]ZA OV'!G246</f>
        <v>0</v>
      </c>
      <c r="H119" s="55">
        <f>'[2]ZA OV'!H246</f>
        <v>0</v>
      </c>
      <c r="I119" s="55">
        <v>0</v>
      </c>
      <c r="J119" s="55">
        <f>'[2]ZA OV'!J246</f>
        <v>0</v>
      </c>
      <c r="K119" s="55">
        <f>'[2]ZA OV'!K246</f>
        <v>0</v>
      </c>
    </row>
    <row r="120" spans="1:11" x14ac:dyDescent="0.25">
      <c r="A120" s="53">
        <v>381</v>
      </c>
      <c r="B120" s="71" t="s">
        <v>59</v>
      </c>
      <c r="C120" s="57">
        <v>0</v>
      </c>
      <c r="D120" s="496">
        <v>0</v>
      </c>
      <c r="E120" s="494">
        <v>24664</v>
      </c>
      <c r="F120" s="55">
        <f>'[2]ZA OV'!F248</f>
        <v>0</v>
      </c>
      <c r="G120" s="55">
        <f>'[2]ZA OV'!G248</f>
        <v>0</v>
      </c>
      <c r="H120" s="55">
        <f>'[2]ZA OV'!H248</f>
        <v>0</v>
      </c>
      <c r="I120" s="55">
        <v>0</v>
      </c>
      <c r="J120" s="55">
        <f>'[2]ZA OV'!J248</f>
        <v>0</v>
      </c>
      <c r="K120" s="55">
        <f>'[2]ZA OV'!K248</f>
        <v>0</v>
      </c>
    </row>
    <row r="121" spans="1:11" x14ac:dyDescent="0.25">
      <c r="A121" s="81">
        <v>421</v>
      </c>
      <c r="B121" s="82" t="s">
        <v>66</v>
      </c>
      <c r="C121" s="57">
        <f>'[2]ZA OV'!C250</f>
        <v>0</v>
      </c>
      <c r="D121" s="496">
        <v>0</v>
      </c>
      <c r="E121" s="494">
        <v>0</v>
      </c>
      <c r="F121" s="55">
        <f>'[2]ZA OV'!F250</f>
        <v>0</v>
      </c>
      <c r="G121" s="55">
        <f>'[2]ZA OV'!G250</f>
        <v>0</v>
      </c>
      <c r="H121" s="55">
        <f>'[2]ZA OV'!H250</f>
        <v>0</v>
      </c>
      <c r="I121" s="55">
        <f>'[2]ZA OV'!I250</f>
        <v>0</v>
      </c>
      <c r="J121" s="55">
        <f>'[2]ZA OV'!J250</f>
        <v>0</v>
      </c>
      <c r="K121" s="55">
        <f>'[2]ZA OV'!K250</f>
        <v>0</v>
      </c>
    </row>
    <row r="122" spans="1:11" x14ac:dyDescent="0.25">
      <c r="A122" s="83" t="s">
        <v>153</v>
      </c>
      <c r="B122" s="84"/>
      <c r="C122" s="60">
        <f>SUM(C123+C127)</f>
        <v>7000</v>
      </c>
      <c r="D122" s="496">
        <f>SUM(E122-C122)</f>
        <v>-7000</v>
      </c>
      <c r="E122" s="500">
        <f t="shared" ref="E122:E128" si="59">SUM(F122:K122)</f>
        <v>0</v>
      </c>
      <c r="F122" s="42">
        <f t="shared" ref="F122:K122" si="60">SUM(F123+F127)</f>
        <v>0</v>
      </c>
      <c r="G122" s="42">
        <f t="shared" si="60"/>
        <v>0</v>
      </c>
      <c r="H122" s="42">
        <f t="shared" si="60"/>
        <v>0</v>
      </c>
      <c r="I122" s="42">
        <f t="shared" si="60"/>
        <v>0</v>
      </c>
      <c r="J122" s="42">
        <f t="shared" si="60"/>
        <v>0</v>
      </c>
      <c r="K122" s="42">
        <f t="shared" si="60"/>
        <v>0</v>
      </c>
    </row>
    <row r="123" spans="1:11" ht="27.75" customHeight="1" x14ac:dyDescent="0.25">
      <c r="A123" s="579" t="s">
        <v>154</v>
      </c>
      <c r="B123" s="580"/>
      <c r="C123" s="61">
        <f>SUM(C124)</f>
        <v>7000</v>
      </c>
      <c r="D123" s="496">
        <v>0</v>
      </c>
      <c r="E123" s="500">
        <f t="shared" si="59"/>
        <v>0</v>
      </c>
      <c r="F123" s="45">
        <f>SUM(F124)</f>
        <v>0</v>
      </c>
      <c r="G123" s="45">
        <f t="shared" ref="G123:K124" si="61">SUM(G124)</f>
        <v>0</v>
      </c>
      <c r="H123" s="45">
        <f t="shared" si="61"/>
        <v>0</v>
      </c>
      <c r="I123" s="45">
        <f t="shared" si="61"/>
        <v>0</v>
      </c>
      <c r="J123" s="45">
        <f t="shared" si="61"/>
        <v>0</v>
      </c>
      <c r="K123" s="45">
        <f t="shared" si="61"/>
        <v>0</v>
      </c>
    </row>
    <row r="124" spans="1:11" ht="29.25" customHeight="1" x14ac:dyDescent="0.25">
      <c r="A124" s="551" t="s">
        <v>155</v>
      </c>
      <c r="B124" s="552"/>
      <c r="C124" s="62">
        <f>SUM(C125)</f>
        <v>7000</v>
      </c>
      <c r="D124" s="496">
        <f>SUM(E124-C124)</f>
        <v>-7000</v>
      </c>
      <c r="E124" s="494">
        <f t="shared" si="59"/>
        <v>0</v>
      </c>
      <c r="F124" s="48">
        <f>SUM(F125)</f>
        <v>0</v>
      </c>
      <c r="G124" s="48">
        <f t="shared" si="61"/>
        <v>0</v>
      </c>
      <c r="H124" s="48">
        <f t="shared" si="61"/>
        <v>0</v>
      </c>
      <c r="I124" s="48">
        <f t="shared" si="61"/>
        <v>0</v>
      </c>
      <c r="J124" s="48">
        <f t="shared" si="61"/>
        <v>0</v>
      </c>
      <c r="K124" s="48">
        <f t="shared" si="61"/>
        <v>0</v>
      </c>
    </row>
    <row r="125" spans="1:11" ht="51" customHeight="1" x14ac:dyDescent="0.25">
      <c r="A125" s="577" t="s">
        <v>156</v>
      </c>
      <c r="B125" s="578"/>
      <c r="C125" s="85">
        <f>SUM(C126)</f>
        <v>7000</v>
      </c>
      <c r="D125" s="496">
        <f>SUM(E125-C125)</f>
        <v>-7000</v>
      </c>
      <c r="E125" s="494">
        <f t="shared" si="59"/>
        <v>0</v>
      </c>
      <c r="F125" s="86">
        <f t="shared" ref="F125:K125" si="62">SUM(F126)</f>
        <v>0</v>
      </c>
      <c r="G125" s="86">
        <f t="shared" si="62"/>
        <v>0</v>
      </c>
      <c r="H125" s="86">
        <f t="shared" si="62"/>
        <v>0</v>
      </c>
      <c r="I125" s="86">
        <f t="shared" si="62"/>
        <v>0</v>
      </c>
      <c r="J125" s="86">
        <f t="shared" si="62"/>
        <v>0</v>
      </c>
      <c r="K125" s="86">
        <f t="shared" si="62"/>
        <v>0</v>
      </c>
    </row>
    <row r="126" spans="1:11" ht="37.5" customHeight="1" x14ac:dyDescent="0.25">
      <c r="A126" s="102">
        <v>352</v>
      </c>
      <c r="B126" s="101" t="s">
        <v>157</v>
      </c>
      <c r="C126" s="62">
        <v>7000</v>
      </c>
      <c r="D126" s="496">
        <f>SUM(E126-C126)</f>
        <v>-7000</v>
      </c>
      <c r="E126" s="494">
        <f t="shared" si="59"/>
        <v>0</v>
      </c>
      <c r="F126" s="48">
        <f>'[2]ZA OV'!F256</f>
        <v>0</v>
      </c>
      <c r="G126" s="48">
        <f>'[2]ZA OV'!G256</f>
        <v>0</v>
      </c>
      <c r="H126" s="48">
        <f>'[2]ZA OV'!H256</f>
        <v>0</v>
      </c>
      <c r="I126" s="48">
        <v>0</v>
      </c>
      <c r="J126" s="48">
        <f>'[2]ZA OV'!J256</f>
        <v>0</v>
      </c>
      <c r="K126" s="48">
        <f>'[2]ZA OV'!K256</f>
        <v>0</v>
      </c>
    </row>
    <row r="127" spans="1:11" ht="33.75" customHeight="1" x14ac:dyDescent="0.25">
      <c r="A127" s="561" t="s">
        <v>158</v>
      </c>
      <c r="B127" s="562"/>
      <c r="C127" s="87">
        <f>SUM(C128)</f>
        <v>0</v>
      </c>
      <c r="D127" s="496">
        <v>0</v>
      </c>
      <c r="E127" s="500">
        <f t="shared" si="59"/>
        <v>0</v>
      </c>
      <c r="F127" s="88">
        <f t="shared" ref="F127:K127" si="63">SUM(F128)</f>
        <v>0</v>
      </c>
      <c r="G127" s="88">
        <f t="shared" si="63"/>
        <v>0</v>
      </c>
      <c r="H127" s="88">
        <f t="shared" si="63"/>
        <v>0</v>
      </c>
      <c r="I127" s="88">
        <f t="shared" si="63"/>
        <v>0</v>
      </c>
      <c r="J127" s="88">
        <f t="shared" si="63"/>
        <v>0</v>
      </c>
      <c r="K127" s="88">
        <f t="shared" si="63"/>
        <v>0</v>
      </c>
    </row>
    <row r="128" spans="1:11" ht="38.25" customHeight="1" x14ac:dyDescent="0.25">
      <c r="A128" s="577" t="s">
        <v>159</v>
      </c>
      <c r="B128" s="578"/>
      <c r="C128" s="85">
        <f>SUM(C129)</f>
        <v>0</v>
      </c>
      <c r="D128" s="496">
        <f>SUM(E128-C128)</f>
        <v>0</v>
      </c>
      <c r="E128" s="494">
        <f t="shared" si="59"/>
        <v>0</v>
      </c>
      <c r="F128" s="86">
        <f t="shared" ref="F128:K128" si="64">SUM(F129)</f>
        <v>0</v>
      </c>
      <c r="G128" s="86">
        <f t="shared" si="64"/>
        <v>0</v>
      </c>
      <c r="H128" s="86">
        <f t="shared" si="64"/>
        <v>0</v>
      </c>
      <c r="I128" s="86">
        <f t="shared" si="64"/>
        <v>0</v>
      </c>
      <c r="J128" s="86">
        <f t="shared" si="64"/>
        <v>0</v>
      </c>
      <c r="K128" s="86">
        <f t="shared" si="64"/>
        <v>0</v>
      </c>
    </row>
    <row r="129" spans="1:11" x14ac:dyDescent="0.25">
      <c r="A129" s="89">
        <v>421</v>
      </c>
      <c r="B129" s="90" t="s">
        <v>66</v>
      </c>
      <c r="C129" s="91"/>
      <c r="D129" s="496">
        <f>SUM(E129-C129)</f>
        <v>0</v>
      </c>
      <c r="E129" s="494">
        <v>0</v>
      </c>
      <c r="F129" s="92">
        <f>'[2]ZA OV'!F260</f>
        <v>0</v>
      </c>
      <c r="G129" s="92">
        <f>'[2]ZA OV'!G260</f>
        <v>0</v>
      </c>
      <c r="H129" s="92">
        <f>'[2]ZA OV'!H260</f>
        <v>0</v>
      </c>
      <c r="I129" s="92">
        <v>0</v>
      </c>
      <c r="J129" s="92">
        <v>0</v>
      </c>
      <c r="K129" s="92">
        <f>'[2]ZA OV'!K260</f>
        <v>0</v>
      </c>
    </row>
    <row r="130" spans="1:11" ht="28.5" customHeight="1" x14ac:dyDescent="0.25">
      <c r="A130" s="549" t="s">
        <v>160</v>
      </c>
      <c r="B130" s="550"/>
      <c r="C130" s="60">
        <f>SUM(C131+C146+C160)</f>
        <v>443641</v>
      </c>
      <c r="D130" s="496">
        <f>SUM(E130-C130)</f>
        <v>-154064.40000000002</v>
      </c>
      <c r="E130" s="500">
        <f>SUM(F130:K130)</f>
        <v>289576.59999999998</v>
      </c>
      <c r="F130" s="42">
        <f t="shared" ref="F130:K130" si="65">SUM(F131+F146+F160)</f>
        <v>289576.59999999998</v>
      </c>
      <c r="G130" s="42">
        <f t="shared" si="65"/>
        <v>0</v>
      </c>
      <c r="H130" s="42">
        <f t="shared" si="65"/>
        <v>0</v>
      </c>
      <c r="I130" s="42">
        <f t="shared" si="65"/>
        <v>0</v>
      </c>
      <c r="J130" s="42">
        <f t="shared" si="65"/>
        <v>0</v>
      </c>
      <c r="K130" s="42">
        <f t="shared" si="65"/>
        <v>0</v>
      </c>
    </row>
    <row r="131" spans="1:11" ht="28.5" customHeight="1" x14ac:dyDescent="0.25">
      <c r="A131" s="561" t="s">
        <v>161</v>
      </c>
      <c r="B131" s="562"/>
      <c r="C131" s="61">
        <f>SUM(C132)</f>
        <v>147485</v>
      </c>
      <c r="D131" s="496">
        <v>0</v>
      </c>
      <c r="E131" s="500">
        <f>SUM(F131:K131)</f>
        <v>179021.6</v>
      </c>
      <c r="F131" s="45">
        <f t="shared" ref="F131:K131" si="66">SUM(F132)</f>
        <v>179021.6</v>
      </c>
      <c r="G131" s="45">
        <f t="shared" si="66"/>
        <v>0</v>
      </c>
      <c r="H131" s="45">
        <f t="shared" si="66"/>
        <v>0</v>
      </c>
      <c r="I131" s="45">
        <f t="shared" si="66"/>
        <v>0</v>
      </c>
      <c r="J131" s="45">
        <f t="shared" si="66"/>
        <v>0</v>
      </c>
      <c r="K131" s="45">
        <f t="shared" si="66"/>
        <v>0</v>
      </c>
    </row>
    <row r="132" spans="1:11" ht="29.25" customHeight="1" x14ac:dyDescent="0.25">
      <c r="A132" s="551" t="s">
        <v>162</v>
      </c>
      <c r="B132" s="552"/>
      <c r="C132" s="62">
        <f t="shared" ref="C132:K132" si="67">SUM(C133+C142)</f>
        <v>147485</v>
      </c>
      <c r="D132" s="496">
        <f>SUM(E132-C132)</f>
        <v>31536.600000000006</v>
      </c>
      <c r="E132" s="494">
        <f>SUM(F132:K132)</f>
        <v>179021.6</v>
      </c>
      <c r="F132" s="48">
        <f t="shared" si="67"/>
        <v>179021.6</v>
      </c>
      <c r="G132" s="48">
        <f t="shared" si="67"/>
        <v>0</v>
      </c>
      <c r="H132" s="48">
        <f t="shared" si="67"/>
        <v>0</v>
      </c>
      <c r="I132" s="48">
        <f t="shared" si="67"/>
        <v>0</v>
      </c>
      <c r="J132" s="48">
        <f t="shared" si="67"/>
        <v>0</v>
      </c>
      <c r="K132" s="48">
        <f t="shared" si="67"/>
        <v>0</v>
      </c>
    </row>
    <row r="133" spans="1:11" ht="27" customHeight="1" x14ac:dyDescent="0.25">
      <c r="A133" s="553" t="s">
        <v>109</v>
      </c>
      <c r="B133" s="554"/>
      <c r="C133" s="58">
        <f>SUM(C134:C141)</f>
        <v>95835</v>
      </c>
      <c r="D133" s="497">
        <f>SUM(E133-C133)</f>
        <v>-39463.4</v>
      </c>
      <c r="E133" s="494">
        <f>SUM(F133:K133)</f>
        <v>56371.6</v>
      </c>
      <c r="F133" s="51">
        <f t="shared" ref="F133:K133" si="68">SUM(F134:F141)</f>
        <v>56371.6</v>
      </c>
      <c r="G133" s="51">
        <f t="shared" si="68"/>
        <v>0</v>
      </c>
      <c r="H133" s="51">
        <f t="shared" si="68"/>
        <v>0</v>
      </c>
      <c r="I133" s="51">
        <f t="shared" si="68"/>
        <v>0</v>
      </c>
      <c r="J133" s="51">
        <f t="shared" si="68"/>
        <v>0</v>
      </c>
      <c r="K133" s="51">
        <f t="shared" si="68"/>
        <v>0</v>
      </c>
    </row>
    <row r="134" spans="1:11" x14ac:dyDescent="0.25">
      <c r="A134" s="78">
        <v>311</v>
      </c>
      <c r="B134" s="79" t="s">
        <v>163</v>
      </c>
      <c r="C134" s="64">
        <v>40000</v>
      </c>
      <c r="D134" s="497">
        <f>SUM(E134-C134)</f>
        <v>0</v>
      </c>
      <c r="E134" s="494">
        <v>40000</v>
      </c>
      <c r="F134" s="55">
        <f>'[2]ZA OV'!F267</f>
        <v>0</v>
      </c>
      <c r="G134" s="55">
        <f>'[2]ZA OV'!G267</f>
        <v>0</v>
      </c>
      <c r="H134" s="55">
        <v>0</v>
      </c>
      <c r="I134" s="55">
        <f>'[2]ZA OV'!I267</f>
        <v>0</v>
      </c>
      <c r="J134" s="55">
        <f>'[2]ZA OV'!J267</f>
        <v>0</v>
      </c>
      <c r="K134" s="55">
        <f>'[2]ZA OV'!K267</f>
        <v>0</v>
      </c>
    </row>
    <row r="135" spans="1:11" x14ac:dyDescent="0.25">
      <c r="A135" s="78">
        <v>312</v>
      </c>
      <c r="B135" s="65" t="s">
        <v>45</v>
      </c>
      <c r="C135" s="64">
        <v>9000</v>
      </c>
      <c r="D135" s="497">
        <f t="shared" ref="D135:D141" si="69">SUM(E135-C135)</f>
        <v>0</v>
      </c>
      <c r="E135" s="494">
        <v>9000</v>
      </c>
      <c r="F135" s="55">
        <v>0</v>
      </c>
      <c r="G135" s="55">
        <f>'[2]ZA OV'!G269</f>
        <v>0</v>
      </c>
      <c r="H135" s="55">
        <f>'[2]ZA OV'!H269</f>
        <v>0</v>
      </c>
      <c r="I135" s="55">
        <f>'[2]ZA OV'!I269</f>
        <v>0</v>
      </c>
      <c r="J135" s="55">
        <f>'[2]ZA OV'!J269</f>
        <v>0</v>
      </c>
      <c r="K135" s="55">
        <f>'[2]ZA OV'!K269</f>
        <v>0</v>
      </c>
    </row>
    <row r="136" spans="1:11" x14ac:dyDescent="0.25">
      <c r="A136" s="78">
        <v>313</v>
      </c>
      <c r="B136" s="65" t="s">
        <v>164</v>
      </c>
      <c r="C136" s="64">
        <v>4000</v>
      </c>
      <c r="D136" s="497">
        <f t="shared" si="69"/>
        <v>0</v>
      </c>
      <c r="E136" s="494">
        <v>4000</v>
      </c>
      <c r="F136" s="55">
        <v>0</v>
      </c>
      <c r="G136" s="55">
        <f>'[2]ZA OV'!G274</f>
        <v>0</v>
      </c>
      <c r="H136" s="55">
        <f>'[2]ZA OV'!H274</f>
        <v>0</v>
      </c>
      <c r="I136" s="55">
        <f>'[2]ZA OV'!I274</f>
        <v>0</v>
      </c>
      <c r="J136" s="55">
        <f>'[2]ZA OV'!J274</f>
        <v>0</v>
      </c>
      <c r="K136" s="55">
        <f>'[2]ZA OV'!K274</f>
        <v>0</v>
      </c>
    </row>
    <row r="137" spans="1:11" x14ac:dyDescent="0.25">
      <c r="A137" s="78">
        <v>321</v>
      </c>
      <c r="B137" s="65" t="s">
        <v>48</v>
      </c>
      <c r="C137" s="64">
        <v>700</v>
      </c>
      <c r="D137" s="497">
        <f t="shared" si="69"/>
        <v>0</v>
      </c>
      <c r="E137" s="494">
        <v>700</v>
      </c>
      <c r="F137" s="93">
        <v>0</v>
      </c>
      <c r="G137" s="93">
        <f>'[2]ZA OV'!G276</f>
        <v>0</v>
      </c>
      <c r="H137" s="93">
        <f>'[2]ZA OV'!H276</f>
        <v>0</v>
      </c>
      <c r="I137" s="93">
        <f>'[2]ZA OV'!I276</f>
        <v>0</v>
      </c>
      <c r="J137" s="93">
        <f>'[2]ZA OV'!J276</f>
        <v>0</v>
      </c>
      <c r="K137" s="93">
        <f>'[2]ZA OV'!K276</f>
        <v>0</v>
      </c>
    </row>
    <row r="138" spans="1:11" x14ac:dyDescent="0.25">
      <c r="A138" s="78">
        <v>311</v>
      </c>
      <c r="B138" s="79" t="s">
        <v>165</v>
      </c>
      <c r="C138" s="57">
        <v>9000</v>
      </c>
      <c r="D138" s="497">
        <f t="shared" si="69"/>
        <v>-3960</v>
      </c>
      <c r="E138" s="500">
        <v>5040</v>
      </c>
      <c r="F138" s="55">
        <v>5040</v>
      </c>
      <c r="G138" s="55">
        <f>'[2]ZA OV'!G278</f>
        <v>0</v>
      </c>
      <c r="H138" s="55">
        <f>'[2]ZA OV'!H278</f>
        <v>0</v>
      </c>
      <c r="I138" s="55">
        <v>0</v>
      </c>
      <c r="J138" s="55">
        <f>'[2]ZA OV'!J278</f>
        <v>0</v>
      </c>
      <c r="K138" s="55">
        <f>'[2]ZA OV'!K278</f>
        <v>0</v>
      </c>
    </row>
    <row r="139" spans="1:11" x14ac:dyDescent="0.25">
      <c r="A139" s="78">
        <v>313</v>
      </c>
      <c r="B139" s="65" t="s">
        <v>166</v>
      </c>
      <c r="C139" s="57">
        <v>1485</v>
      </c>
      <c r="D139" s="497">
        <f t="shared" si="69"/>
        <v>-653.4</v>
      </c>
      <c r="E139" s="501">
        <v>831.6</v>
      </c>
      <c r="F139" s="55">
        <v>831.6</v>
      </c>
      <c r="G139" s="55">
        <f>'[2]ZA OV'!G280</f>
        <v>0</v>
      </c>
      <c r="H139" s="55">
        <f>'[2]ZA OV'!H280</f>
        <v>0</v>
      </c>
      <c r="I139" s="55">
        <v>0</v>
      </c>
      <c r="J139" s="55">
        <f>'[2]ZA OV'!J280</f>
        <v>0</v>
      </c>
      <c r="K139" s="55">
        <f>'[2]ZA OV'!K280</f>
        <v>0</v>
      </c>
    </row>
    <row r="140" spans="1:11" x14ac:dyDescent="0.25">
      <c r="A140" s="78">
        <v>323</v>
      </c>
      <c r="B140" s="65" t="s">
        <v>50</v>
      </c>
      <c r="C140" s="57">
        <v>27000</v>
      </c>
      <c r="D140" s="497">
        <f t="shared" si="69"/>
        <v>18000</v>
      </c>
      <c r="E140" s="494">
        <v>45000</v>
      </c>
      <c r="F140" s="55">
        <v>45000</v>
      </c>
      <c r="G140" s="55">
        <f>'[2]ZA OV'!G282</f>
        <v>0</v>
      </c>
      <c r="H140" s="55">
        <f>'[2]ZA OV'!H282</f>
        <v>0</v>
      </c>
      <c r="I140" s="55">
        <v>0</v>
      </c>
      <c r="J140" s="55">
        <f>'[2]ZA OV'!J282</f>
        <v>0</v>
      </c>
      <c r="K140" s="55">
        <f>'[2]ZA OV'!K282</f>
        <v>0</v>
      </c>
    </row>
    <row r="141" spans="1:11" x14ac:dyDescent="0.25">
      <c r="A141" s="78">
        <v>363</v>
      </c>
      <c r="B141" s="65" t="s">
        <v>167</v>
      </c>
      <c r="C141" s="57">
        <v>4650</v>
      </c>
      <c r="D141" s="497">
        <f t="shared" si="69"/>
        <v>850</v>
      </c>
      <c r="E141" s="494">
        <v>5500</v>
      </c>
      <c r="F141" s="93">
        <v>5500</v>
      </c>
      <c r="G141" s="93">
        <f>'[2]ZA OV'!G284</f>
        <v>0</v>
      </c>
      <c r="H141" s="93">
        <f>'[2]ZA OV'!H284</f>
        <v>0</v>
      </c>
      <c r="I141" s="93">
        <v>0</v>
      </c>
      <c r="J141" s="93">
        <f>'[2]ZA OV'!J284</f>
        <v>0</v>
      </c>
      <c r="K141" s="93">
        <f>'[2]ZA OV'!K284</f>
        <v>0</v>
      </c>
    </row>
    <row r="142" spans="1:11" ht="28.5" customHeight="1" x14ac:dyDescent="0.25">
      <c r="A142" s="571" t="s">
        <v>168</v>
      </c>
      <c r="B142" s="572"/>
      <c r="C142" s="58">
        <f>SUM(C143:C145)</f>
        <v>51650</v>
      </c>
      <c r="D142" s="495">
        <f>SUM(E142-C142)</f>
        <v>71000</v>
      </c>
      <c r="E142" s="500">
        <f>SUM(F142:K142)</f>
        <v>122650</v>
      </c>
      <c r="F142" s="51">
        <f t="shared" ref="F142:K142" si="70">SUM(F143:F145)</f>
        <v>122650</v>
      </c>
      <c r="G142" s="51">
        <f t="shared" si="70"/>
        <v>0</v>
      </c>
      <c r="H142" s="51">
        <f t="shared" si="70"/>
        <v>0</v>
      </c>
      <c r="I142" s="51">
        <f t="shared" si="70"/>
        <v>0</v>
      </c>
      <c r="J142" s="51">
        <f t="shared" si="70"/>
        <v>0</v>
      </c>
      <c r="K142" s="51">
        <f t="shared" si="70"/>
        <v>0</v>
      </c>
    </row>
    <row r="143" spans="1:11" x14ac:dyDescent="0.25">
      <c r="A143" s="78">
        <v>422</v>
      </c>
      <c r="B143" s="79" t="s">
        <v>67</v>
      </c>
      <c r="C143" s="57">
        <v>51500</v>
      </c>
      <c r="D143" s="495">
        <f>SUM(E143-C143)</f>
        <v>0</v>
      </c>
      <c r="E143" s="494">
        <v>51500</v>
      </c>
      <c r="F143" s="55">
        <v>50000</v>
      </c>
      <c r="G143" s="55">
        <f>'[2]ZA OV'!G287</f>
        <v>0</v>
      </c>
      <c r="H143" s="55">
        <f>'[2]ZA OV'!H287</f>
        <v>0</v>
      </c>
      <c r="I143" s="55">
        <v>0</v>
      </c>
      <c r="J143" s="55">
        <v>0</v>
      </c>
      <c r="K143" s="55">
        <f>'[2]ZA OV'!K287</f>
        <v>0</v>
      </c>
    </row>
    <row r="144" spans="1:11" x14ac:dyDescent="0.25">
      <c r="A144" s="94">
        <v>423</v>
      </c>
      <c r="B144" s="505" t="s">
        <v>68</v>
      </c>
      <c r="C144" s="57">
        <v>0</v>
      </c>
      <c r="D144" s="495">
        <f>SUM(E144-C144)</f>
        <v>74700</v>
      </c>
      <c r="E144" s="500">
        <v>74700</v>
      </c>
      <c r="F144" s="55">
        <v>72500</v>
      </c>
      <c r="G144" s="55"/>
      <c r="H144" s="55"/>
      <c r="I144" s="55"/>
      <c r="J144" s="55"/>
      <c r="K144" s="55"/>
    </row>
    <row r="145" spans="1:11" x14ac:dyDescent="0.25">
      <c r="A145" s="94">
        <v>322</v>
      </c>
      <c r="B145" s="95" t="s">
        <v>49</v>
      </c>
      <c r="C145" s="57">
        <v>150</v>
      </c>
      <c r="D145" s="495">
        <f>SUM(E145-C145)</f>
        <v>0</v>
      </c>
      <c r="E145" s="494">
        <v>150</v>
      </c>
      <c r="F145" s="55">
        <v>150</v>
      </c>
      <c r="G145" s="55">
        <f>'[2]ZA OV'!G290</f>
        <v>0</v>
      </c>
      <c r="H145" s="55">
        <f>'[2]ZA OV'!H290</f>
        <v>0</v>
      </c>
      <c r="I145" s="55">
        <v>0</v>
      </c>
      <c r="J145" s="55">
        <v>0</v>
      </c>
      <c r="K145" s="55">
        <f>'[2]ZA OV'!K290</f>
        <v>0</v>
      </c>
    </row>
    <row r="146" spans="1:11" ht="31.5" customHeight="1" x14ac:dyDescent="0.25">
      <c r="A146" s="575" t="s">
        <v>154</v>
      </c>
      <c r="B146" s="576"/>
      <c r="C146" s="61">
        <f>SUM(C147)</f>
        <v>291156</v>
      </c>
      <c r="D146" s="496">
        <v>0</v>
      </c>
      <c r="E146" s="500">
        <f>SUM(F146:K146)</f>
        <v>69930</v>
      </c>
      <c r="F146" s="45">
        <f t="shared" ref="F146:K146" si="71">SUM(F147)</f>
        <v>69930</v>
      </c>
      <c r="G146" s="45">
        <f t="shared" si="71"/>
        <v>0</v>
      </c>
      <c r="H146" s="45">
        <f t="shared" si="71"/>
        <v>0</v>
      </c>
      <c r="I146" s="45">
        <f t="shared" si="71"/>
        <v>0</v>
      </c>
      <c r="J146" s="45">
        <f t="shared" si="71"/>
        <v>0</v>
      </c>
      <c r="K146" s="45">
        <f t="shared" si="71"/>
        <v>0</v>
      </c>
    </row>
    <row r="147" spans="1:11" ht="25.5" customHeight="1" x14ac:dyDescent="0.25">
      <c r="A147" s="573" t="s">
        <v>169</v>
      </c>
      <c r="B147" s="574"/>
      <c r="C147" s="62">
        <f>SUM(C148+C156)</f>
        <v>291156</v>
      </c>
      <c r="D147" s="496">
        <f>SUM(E147-C147)</f>
        <v>-221226</v>
      </c>
      <c r="E147" s="494">
        <f>SUM(F147:K147)</f>
        <v>69930</v>
      </c>
      <c r="F147" s="48">
        <f t="shared" ref="F147:K147" si="72">SUM(F148+F156)</f>
        <v>69930</v>
      </c>
      <c r="G147" s="48">
        <f t="shared" si="72"/>
        <v>0</v>
      </c>
      <c r="H147" s="48">
        <f t="shared" si="72"/>
        <v>0</v>
      </c>
      <c r="I147" s="48">
        <f t="shared" si="72"/>
        <v>0</v>
      </c>
      <c r="J147" s="48">
        <f t="shared" si="72"/>
        <v>0</v>
      </c>
      <c r="K147" s="48">
        <f t="shared" si="72"/>
        <v>0</v>
      </c>
    </row>
    <row r="148" spans="1:11" ht="41.25" customHeight="1" x14ac:dyDescent="0.25">
      <c r="A148" s="571" t="s">
        <v>170</v>
      </c>
      <c r="B148" s="572"/>
      <c r="C148" s="58">
        <f>SUM(C149:C155)</f>
        <v>188926</v>
      </c>
      <c r="D148" s="496">
        <f>SUM(E148-C148)</f>
        <v>-133226</v>
      </c>
      <c r="E148" s="494">
        <f>SUM(F148:K148)</f>
        <v>55700</v>
      </c>
      <c r="F148" s="51">
        <f t="shared" ref="F148:K148" si="73">SUM(F149:F155)</f>
        <v>55700</v>
      </c>
      <c r="G148" s="51">
        <f t="shared" si="73"/>
        <v>0</v>
      </c>
      <c r="H148" s="51">
        <f t="shared" si="73"/>
        <v>0</v>
      </c>
      <c r="I148" s="51">
        <f t="shared" si="73"/>
        <v>0</v>
      </c>
      <c r="J148" s="51">
        <f t="shared" si="73"/>
        <v>0</v>
      </c>
      <c r="K148" s="51">
        <f t="shared" si="73"/>
        <v>0</v>
      </c>
    </row>
    <row r="149" spans="1:11" x14ac:dyDescent="0.25">
      <c r="A149" s="78">
        <v>322</v>
      </c>
      <c r="B149" s="79" t="s">
        <v>49</v>
      </c>
      <c r="C149" s="64">
        <v>8000</v>
      </c>
      <c r="D149" s="496">
        <f>SUM(E149-C149)</f>
        <v>-300</v>
      </c>
      <c r="E149" s="494">
        <v>7700</v>
      </c>
      <c r="F149" s="57">
        <v>7700</v>
      </c>
      <c r="G149" s="57">
        <f>'[2]ZA OV'!G296</f>
        <v>0</v>
      </c>
      <c r="H149" s="57">
        <f>'[2]ZA OV'!H296</f>
        <v>0</v>
      </c>
      <c r="I149" s="57">
        <v>0</v>
      </c>
      <c r="J149" s="57">
        <f>'[2]ZA OV'!J296</f>
        <v>0</v>
      </c>
      <c r="K149" s="57">
        <v>0</v>
      </c>
    </row>
    <row r="150" spans="1:11" x14ac:dyDescent="0.25">
      <c r="A150" s="78">
        <v>323</v>
      </c>
      <c r="B150" s="54" t="s">
        <v>50</v>
      </c>
      <c r="C150" s="57">
        <v>49000</v>
      </c>
      <c r="D150" s="496">
        <f t="shared" ref="D150:D159" si="74">SUM(E150-C150)</f>
        <v>-1000</v>
      </c>
      <c r="E150" s="494">
        <v>48000</v>
      </c>
      <c r="F150" s="57">
        <v>48000</v>
      </c>
      <c r="G150" s="57">
        <f>'[2]ZA OV'!G303</f>
        <v>0</v>
      </c>
      <c r="H150" s="57">
        <f>'[2]ZA OV'!H303</f>
        <v>0</v>
      </c>
      <c r="I150" s="57">
        <v>0</v>
      </c>
      <c r="J150" s="57">
        <f>'[2]ZA OV'!J303</f>
        <v>0</v>
      </c>
      <c r="K150" s="57">
        <f>'[2]ZA OV'!K303</f>
        <v>0</v>
      </c>
    </row>
    <row r="151" spans="1:11" x14ac:dyDescent="0.25">
      <c r="A151" s="78">
        <v>329</v>
      </c>
      <c r="B151" s="54" t="s">
        <v>58</v>
      </c>
      <c r="C151" s="57">
        <v>0</v>
      </c>
      <c r="D151" s="496">
        <f t="shared" si="74"/>
        <v>0</v>
      </c>
      <c r="E151" s="494">
        <v>0</v>
      </c>
      <c r="F151" s="57"/>
      <c r="G151" s="57"/>
      <c r="H151" s="57"/>
      <c r="I151" s="57">
        <v>0</v>
      </c>
      <c r="J151" s="57"/>
      <c r="K151" s="57"/>
    </row>
    <row r="152" spans="1:11" ht="24.75" x14ac:dyDescent="0.25">
      <c r="A152" s="78">
        <v>386</v>
      </c>
      <c r="B152" s="54" t="s">
        <v>426</v>
      </c>
      <c r="C152" s="57">
        <v>7560</v>
      </c>
      <c r="D152" s="496">
        <f t="shared" si="74"/>
        <v>0</v>
      </c>
      <c r="E152" s="494">
        <v>7560</v>
      </c>
      <c r="F152" s="57"/>
      <c r="G152" s="57"/>
      <c r="H152" s="57"/>
      <c r="I152" s="57"/>
      <c r="J152" s="57"/>
      <c r="K152" s="57"/>
    </row>
    <row r="153" spans="1:11" ht="24.75" x14ac:dyDescent="0.25">
      <c r="A153" s="78">
        <v>386</v>
      </c>
      <c r="B153" s="54" t="s">
        <v>427</v>
      </c>
      <c r="C153" s="57">
        <v>104623</v>
      </c>
      <c r="D153" s="496">
        <f t="shared" si="74"/>
        <v>-34623</v>
      </c>
      <c r="E153" s="494">
        <v>70000</v>
      </c>
      <c r="F153" s="57"/>
      <c r="G153" s="57"/>
      <c r="H153" s="57"/>
      <c r="I153" s="57"/>
      <c r="J153" s="57"/>
      <c r="K153" s="57"/>
    </row>
    <row r="154" spans="1:11" ht="24.75" x14ac:dyDescent="0.25">
      <c r="A154" s="78">
        <v>386</v>
      </c>
      <c r="B154" s="54" t="s">
        <v>428</v>
      </c>
      <c r="C154" s="57">
        <v>19743</v>
      </c>
      <c r="D154" s="496">
        <f t="shared" si="74"/>
        <v>0</v>
      </c>
      <c r="E154" s="494">
        <v>19743</v>
      </c>
      <c r="F154" s="57"/>
      <c r="G154" s="57"/>
      <c r="H154" s="57"/>
      <c r="I154" s="57"/>
      <c r="J154" s="57"/>
      <c r="K154" s="57"/>
    </row>
    <row r="155" spans="1:11" x14ac:dyDescent="0.25">
      <c r="A155" s="78">
        <v>421</v>
      </c>
      <c r="B155" s="65" t="s">
        <v>66</v>
      </c>
      <c r="C155" s="69">
        <v>0</v>
      </c>
      <c r="D155" s="496">
        <f t="shared" si="74"/>
        <v>0</v>
      </c>
      <c r="E155" s="494">
        <v>0</v>
      </c>
      <c r="F155" s="70">
        <f>'[2]ZA OV'!F307</f>
        <v>0</v>
      </c>
      <c r="G155" s="70">
        <f>'[2]ZA OV'!G307</f>
        <v>0</v>
      </c>
      <c r="H155" s="70">
        <v>0</v>
      </c>
      <c r="I155" s="70">
        <v>0</v>
      </c>
      <c r="J155" s="70">
        <f>'[2]ZA OV'!J307</f>
        <v>0</v>
      </c>
      <c r="K155" s="70">
        <v>0</v>
      </c>
    </row>
    <row r="156" spans="1:11" ht="27" customHeight="1" x14ac:dyDescent="0.25">
      <c r="A156" s="583" t="s">
        <v>171</v>
      </c>
      <c r="B156" s="572"/>
      <c r="C156" s="58">
        <f>SUM(C157:C159)</f>
        <v>102230</v>
      </c>
      <c r="D156" s="496">
        <f t="shared" si="74"/>
        <v>-88000</v>
      </c>
      <c r="E156" s="494">
        <f>SUM(F156:K156)</f>
        <v>14230</v>
      </c>
      <c r="F156" s="51">
        <f t="shared" ref="F156:K156" si="75">SUM(F157:F159)</f>
        <v>14230</v>
      </c>
      <c r="G156" s="51">
        <f t="shared" si="75"/>
        <v>0</v>
      </c>
      <c r="H156" s="51">
        <f t="shared" si="75"/>
        <v>0</v>
      </c>
      <c r="I156" s="51">
        <f t="shared" si="75"/>
        <v>0</v>
      </c>
      <c r="J156" s="51">
        <f t="shared" si="75"/>
        <v>0</v>
      </c>
      <c r="K156" s="51">
        <f t="shared" si="75"/>
        <v>0</v>
      </c>
    </row>
    <row r="157" spans="1:11" x14ac:dyDescent="0.25">
      <c r="A157" s="78">
        <v>322</v>
      </c>
      <c r="B157" s="79" t="s">
        <v>49</v>
      </c>
      <c r="C157" s="64">
        <v>7000</v>
      </c>
      <c r="D157" s="496">
        <f t="shared" si="74"/>
        <v>7000</v>
      </c>
      <c r="E157" s="494">
        <v>14000</v>
      </c>
      <c r="F157" s="55">
        <v>14000</v>
      </c>
      <c r="G157" s="55">
        <f>'[2]ZA OV'!G310</f>
        <v>0</v>
      </c>
      <c r="H157" s="55">
        <f>'[2]ZA OV'!H310</f>
        <v>0</v>
      </c>
      <c r="I157" s="55">
        <v>0</v>
      </c>
      <c r="J157" s="55">
        <f>'[2]ZA OV'!J310</f>
        <v>0</v>
      </c>
      <c r="K157" s="55">
        <f>'[2]ZA OV'!K310</f>
        <v>0</v>
      </c>
    </row>
    <row r="158" spans="1:11" x14ac:dyDescent="0.25">
      <c r="A158" s="78">
        <v>323</v>
      </c>
      <c r="B158" s="54" t="s">
        <v>50</v>
      </c>
      <c r="C158" s="57">
        <v>95230</v>
      </c>
      <c r="D158" s="496">
        <f t="shared" si="74"/>
        <v>-95000</v>
      </c>
      <c r="E158" s="494">
        <v>230</v>
      </c>
      <c r="F158" s="55">
        <v>230</v>
      </c>
      <c r="G158" s="55">
        <f>'[2]ZA OV'!G318</f>
        <v>0</v>
      </c>
      <c r="H158" s="55">
        <v>0</v>
      </c>
      <c r="I158" s="55">
        <v>0</v>
      </c>
      <c r="J158" s="55">
        <v>0</v>
      </c>
      <c r="K158" s="55">
        <f>'[2]ZA OV'!K318</f>
        <v>0</v>
      </c>
    </row>
    <row r="159" spans="1:11" x14ac:dyDescent="0.25">
      <c r="A159" s="78">
        <v>329</v>
      </c>
      <c r="B159" s="54" t="s">
        <v>148</v>
      </c>
      <c r="C159" s="57">
        <v>0</v>
      </c>
      <c r="D159" s="496">
        <f t="shared" si="74"/>
        <v>0</v>
      </c>
      <c r="E159" s="500">
        <v>0</v>
      </c>
      <c r="F159" s="55">
        <f>'[2]ZA OV'!F327</f>
        <v>0</v>
      </c>
      <c r="G159" s="55">
        <f>'[2]ZA OV'!G327</f>
        <v>0</v>
      </c>
      <c r="H159" s="55">
        <v>0</v>
      </c>
      <c r="I159" s="55">
        <f>'[2]ZA OV'!I327</f>
        <v>0</v>
      </c>
      <c r="J159" s="55">
        <f>'[2]ZA OV'!J327</f>
        <v>0</v>
      </c>
      <c r="K159" s="55">
        <f>'[2]ZA OV'!K327</f>
        <v>0</v>
      </c>
    </row>
    <row r="160" spans="1:11" ht="27.75" customHeight="1" x14ac:dyDescent="0.25">
      <c r="A160" s="581" t="s">
        <v>172</v>
      </c>
      <c r="B160" s="582"/>
      <c r="C160" s="61">
        <f>SUM(C161)</f>
        <v>5000</v>
      </c>
      <c r="D160" s="496">
        <v>0</v>
      </c>
      <c r="E160" s="500">
        <f>SUM(F160:K160)</f>
        <v>40625</v>
      </c>
      <c r="F160" s="45">
        <f t="shared" ref="F160:K161" si="76">SUM(F161)</f>
        <v>40625</v>
      </c>
      <c r="G160" s="45">
        <f t="shared" si="76"/>
        <v>0</v>
      </c>
      <c r="H160" s="45">
        <f t="shared" si="76"/>
        <v>0</v>
      </c>
      <c r="I160" s="45">
        <f t="shared" si="76"/>
        <v>0</v>
      </c>
      <c r="J160" s="45">
        <f t="shared" si="76"/>
        <v>0</v>
      </c>
      <c r="K160" s="45">
        <f t="shared" si="76"/>
        <v>0</v>
      </c>
    </row>
    <row r="161" spans="1:11" ht="28.5" customHeight="1" x14ac:dyDescent="0.25">
      <c r="A161" s="573" t="s">
        <v>173</v>
      </c>
      <c r="B161" s="574"/>
      <c r="C161" s="62">
        <f>SUM(C162)</f>
        <v>5000</v>
      </c>
      <c r="D161" s="496">
        <f>SUM(E161-C161)</f>
        <v>35625</v>
      </c>
      <c r="E161" s="494">
        <f>SUM(F161:K161)</f>
        <v>40625</v>
      </c>
      <c r="F161" s="48">
        <f t="shared" si="76"/>
        <v>40625</v>
      </c>
      <c r="G161" s="48">
        <f t="shared" si="76"/>
        <v>0</v>
      </c>
      <c r="H161" s="48">
        <f t="shared" si="76"/>
        <v>0</v>
      </c>
      <c r="I161" s="48">
        <f t="shared" si="76"/>
        <v>0</v>
      </c>
      <c r="J161" s="48">
        <f t="shared" si="76"/>
        <v>0</v>
      </c>
      <c r="K161" s="48">
        <f t="shared" si="76"/>
        <v>0</v>
      </c>
    </row>
    <row r="162" spans="1:11" x14ac:dyDescent="0.25">
      <c r="A162" s="586" t="s">
        <v>174</v>
      </c>
      <c r="B162" s="587"/>
      <c r="C162" s="58">
        <f>SUM(C163:C165)</f>
        <v>5000</v>
      </c>
      <c r="D162" s="496">
        <f>SUM(E162-C162)</f>
        <v>35625</v>
      </c>
      <c r="E162" s="494">
        <f>SUM(F162:K162)</f>
        <v>40625</v>
      </c>
      <c r="F162" s="51">
        <f t="shared" ref="F162:K162" si="77">SUM(F163:F165)</f>
        <v>40625</v>
      </c>
      <c r="G162" s="51">
        <f t="shared" si="77"/>
        <v>0</v>
      </c>
      <c r="H162" s="51">
        <f t="shared" si="77"/>
        <v>0</v>
      </c>
      <c r="I162" s="51">
        <f t="shared" si="77"/>
        <v>0</v>
      </c>
      <c r="J162" s="51">
        <f t="shared" si="77"/>
        <v>0</v>
      </c>
      <c r="K162" s="51">
        <f t="shared" si="77"/>
        <v>0</v>
      </c>
    </row>
    <row r="163" spans="1:11" x14ac:dyDescent="0.25">
      <c r="A163" s="78">
        <v>322</v>
      </c>
      <c r="B163" s="79" t="s">
        <v>49</v>
      </c>
      <c r="C163" s="64">
        <v>5000</v>
      </c>
      <c r="D163" s="495">
        <f>SUM(E163-C163)</f>
        <v>0</v>
      </c>
      <c r="E163" s="500">
        <v>5000</v>
      </c>
      <c r="F163" s="55">
        <v>40000</v>
      </c>
      <c r="G163" s="55">
        <f>'[2]ZA OV'!G332</f>
        <v>0</v>
      </c>
      <c r="H163" s="55">
        <f>'[2]ZA OV'!H332</f>
        <v>0</v>
      </c>
      <c r="I163" s="55">
        <v>0</v>
      </c>
      <c r="J163" s="55">
        <f>'[2]ZA OV'!J332</f>
        <v>0</v>
      </c>
      <c r="K163" s="55">
        <f>'[2]ZA OV'!K332</f>
        <v>0</v>
      </c>
    </row>
    <row r="164" spans="1:11" x14ac:dyDescent="0.25">
      <c r="A164" s="78">
        <v>323</v>
      </c>
      <c r="B164" s="54" t="s">
        <v>50</v>
      </c>
      <c r="C164" s="57">
        <v>0</v>
      </c>
      <c r="D164" s="495">
        <f>SUM(E164-C164)</f>
        <v>0</v>
      </c>
      <c r="E164" s="500">
        <f>SUM(F164:K164)</f>
        <v>0</v>
      </c>
      <c r="F164" s="55">
        <f>'[2]ZA OV'!F334</f>
        <v>0</v>
      </c>
      <c r="G164" s="55">
        <f>'[2]ZA OV'!G334</f>
        <v>0</v>
      </c>
      <c r="H164" s="55">
        <f>'[2]ZA OV'!H334</f>
        <v>0</v>
      </c>
      <c r="I164" s="55">
        <v>0</v>
      </c>
      <c r="J164" s="55">
        <f>'[2]ZA OV'!J334</f>
        <v>0</v>
      </c>
      <c r="K164" s="55">
        <f>'[2]ZA OV'!K334</f>
        <v>0</v>
      </c>
    </row>
    <row r="165" spans="1:11" ht="24.75" x14ac:dyDescent="0.25">
      <c r="A165" s="78">
        <v>451</v>
      </c>
      <c r="B165" s="54" t="s">
        <v>175</v>
      </c>
      <c r="C165" s="57">
        <v>0</v>
      </c>
      <c r="D165" s="495">
        <f t="shared" ref="D165:D171" si="78">SUM(E165-C165)</f>
        <v>625</v>
      </c>
      <c r="E165" s="500">
        <v>625</v>
      </c>
      <c r="F165" s="55">
        <v>625</v>
      </c>
      <c r="G165" s="55">
        <f>'[2]ZA OV'!G337</f>
        <v>0</v>
      </c>
      <c r="H165" s="55">
        <f>'[2]ZA OV'!H337</f>
        <v>0</v>
      </c>
      <c r="I165" s="55">
        <f>'[2]ZA OV'!I337</f>
        <v>0</v>
      </c>
      <c r="J165" s="55">
        <f>'[2]ZA OV'!J337</f>
        <v>0</v>
      </c>
      <c r="K165" s="55">
        <f>'[2]ZA OV'!K337</f>
        <v>0</v>
      </c>
    </row>
    <row r="166" spans="1:11" ht="42.75" customHeight="1" x14ac:dyDescent="0.25">
      <c r="A166" s="584" t="s">
        <v>176</v>
      </c>
      <c r="B166" s="585"/>
      <c r="C166" s="60">
        <f t="shared" ref="C166:K166" si="79">SUM(C167+C171+C181)</f>
        <v>953470</v>
      </c>
      <c r="D166" s="496">
        <f>SUM(E166-C166)</f>
        <v>11730</v>
      </c>
      <c r="E166" s="500">
        <f>SUM(F166:K166)</f>
        <v>965200</v>
      </c>
      <c r="F166" s="42">
        <f t="shared" si="79"/>
        <v>965200</v>
      </c>
      <c r="G166" s="42">
        <f t="shared" si="79"/>
        <v>0</v>
      </c>
      <c r="H166" s="42">
        <f t="shared" si="79"/>
        <v>0</v>
      </c>
      <c r="I166" s="42">
        <f t="shared" si="79"/>
        <v>0</v>
      </c>
      <c r="J166" s="42">
        <f t="shared" si="79"/>
        <v>0</v>
      </c>
      <c r="K166" s="42">
        <f t="shared" si="79"/>
        <v>0</v>
      </c>
    </row>
    <row r="167" spans="1:11" ht="27" customHeight="1" x14ac:dyDescent="0.25">
      <c r="A167" s="575" t="s">
        <v>154</v>
      </c>
      <c r="B167" s="576"/>
      <c r="C167" s="61">
        <f>SUM(C168)</f>
        <v>40000</v>
      </c>
      <c r="D167" s="496">
        <v>0</v>
      </c>
      <c r="E167" s="500">
        <f>SUM(F167:K167)</f>
        <v>48125</v>
      </c>
      <c r="F167" s="45">
        <f t="shared" ref="F167:K169" si="80">SUM(F168)</f>
        <v>48125</v>
      </c>
      <c r="G167" s="45">
        <f t="shared" si="80"/>
        <v>0</v>
      </c>
      <c r="H167" s="45">
        <f t="shared" si="80"/>
        <v>0</v>
      </c>
      <c r="I167" s="45">
        <f t="shared" si="80"/>
        <v>0</v>
      </c>
      <c r="J167" s="45">
        <f t="shared" si="80"/>
        <v>0</v>
      </c>
      <c r="K167" s="45">
        <f t="shared" si="80"/>
        <v>0</v>
      </c>
    </row>
    <row r="168" spans="1:11" ht="27" customHeight="1" x14ac:dyDescent="0.25">
      <c r="A168" s="573" t="s">
        <v>177</v>
      </c>
      <c r="B168" s="574"/>
      <c r="C168" s="62">
        <f>SUM(C169)</f>
        <v>40000</v>
      </c>
      <c r="D168" s="496">
        <f>SUM(E168-C168)</f>
        <v>8125</v>
      </c>
      <c r="E168" s="494">
        <f>SUM(F168:K168)</f>
        <v>48125</v>
      </c>
      <c r="F168" s="48">
        <f t="shared" si="80"/>
        <v>48125</v>
      </c>
      <c r="G168" s="48">
        <f t="shared" si="80"/>
        <v>0</v>
      </c>
      <c r="H168" s="48">
        <f t="shared" si="80"/>
        <v>0</v>
      </c>
      <c r="I168" s="48">
        <f t="shared" si="80"/>
        <v>0</v>
      </c>
      <c r="J168" s="48">
        <f t="shared" si="80"/>
        <v>0</v>
      </c>
      <c r="K168" s="48">
        <f t="shared" si="80"/>
        <v>0</v>
      </c>
    </row>
    <row r="169" spans="1:11" ht="28.5" customHeight="1" x14ac:dyDescent="0.25">
      <c r="A169" s="571" t="s">
        <v>178</v>
      </c>
      <c r="B169" s="572"/>
      <c r="C169" s="58">
        <f>SUM(C170)</f>
        <v>40000</v>
      </c>
      <c r="D169" s="496">
        <f t="shared" si="78"/>
        <v>8125</v>
      </c>
      <c r="E169" s="494">
        <f>SUM(F169:K169)</f>
        <v>48125</v>
      </c>
      <c r="F169" s="51">
        <f t="shared" si="80"/>
        <v>48125</v>
      </c>
      <c r="G169" s="51">
        <f t="shared" si="80"/>
        <v>0</v>
      </c>
      <c r="H169" s="51">
        <f t="shared" si="80"/>
        <v>0</v>
      </c>
      <c r="I169" s="51">
        <f t="shared" si="80"/>
        <v>0</v>
      </c>
      <c r="J169" s="51">
        <f t="shared" si="80"/>
        <v>0</v>
      </c>
      <c r="K169" s="51">
        <f t="shared" si="80"/>
        <v>0</v>
      </c>
    </row>
    <row r="170" spans="1:11" x14ac:dyDescent="0.25">
      <c r="A170" s="78">
        <v>421</v>
      </c>
      <c r="B170" s="79" t="s">
        <v>66</v>
      </c>
      <c r="C170" s="57">
        <v>40000</v>
      </c>
      <c r="D170" s="496">
        <f t="shared" si="78"/>
        <v>-36875</v>
      </c>
      <c r="E170" s="494">
        <v>3125</v>
      </c>
      <c r="F170" s="57">
        <v>48125</v>
      </c>
      <c r="G170" s="57">
        <f>'[2]ZA OV'!G343</f>
        <v>0</v>
      </c>
      <c r="H170" s="57">
        <v>0</v>
      </c>
      <c r="I170" s="57">
        <f>'[2]ZA OV'!I343</f>
        <v>0</v>
      </c>
      <c r="J170" s="57">
        <f>'[2]ZA OV'!J343</f>
        <v>0</v>
      </c>
      <c r="K170" s="57">
        <v>0</v>
      </c>
    </row>
    <row r="171" spans="1:11" ht="32.25" customHeight="1" x14ac:dyDescent="0.25">
      <c r="A171" s="581" t="s">
        <v>172</v>
      </c>
      <c r="B171" s="582"/>
      <c r="C171" s="61">
        <f>SUM(C178+C175+C172)</f>
        <v>913470</v>
      </c>
      <c r="D171" s="496">
        <f t="shared" si="78"/>
        <v>3605</v>
      </c>
      <c r="E171" s="494">
        <f>SUM(F171:K171)</f>
        <v>917075</v>
      </c>
      <c r="F171" s="45">
        <f t="shared" ref="F171:K171" si="81">SUM(F178+F175+F172)</f>
        <v>917075</v>
      </c>
      <c r="G171" s="45">
        <f t="shared" si="81"/>
        <v>0</v>
      </c>
      <c r="H171" s="45">
        <f t="shared" si="81"/>
        <v>0</v>
      </c>
      <c r="I171" s="45">
        <f t="shared" si="81"/>
        <v>0</v>
      </c>
      <c r="J171" s="45">
        <f t="shared" si="81"/>
        <v>0</v>
      </c>
      <c r="K171" s="45">
        <f t="shared" si="81"/>
        <v>0</v>
      </c>
    </row>
    <row r="172" spans="1:11" ht="30.75" customHeight="1" x14ac:dyDescent="0.25">
      <c r="A172" s="573" t="s">
        <v>179</v>
      </c>
      <c r="B172" s="574"/>
      <c r="C172" s="62">
        <f>SUM(C173)</f>
        <v>5500</v>
      </c>
      <c r="D172" s="496">
        <f>SUM(E172-C172)</f>
        <v>1500</v>
      </c>
      <c r="E172" s="494">
        <f>SUM(F172:K172)</f>
        <v>7000</v>
      </c>
      <c r="F172" s="48">
        <f t="shared" ref="F172:K173" si="82">SUM(F173)</f>
        <v>7000</v>
      </c>
      <c r="G172" s="48">
        <f t="shared" si="82"/>
        <v>0</v>
      </c>
      <c r="H172" s="48">
        <f t="shared" si="82"/>
        <v>0</v>
      </c>
      <c r="I172" s="48">
        <f t="shared" si="82"/>
        <v>0</v>
      </c>
      <c r="J172" s="48">
        <f t="shared" si="82"/>
        <v>0</v>
      </c>
      <c r="K172" s="48">
        <f t="shared" si="82"/>
        <v>0</v>
      </c>
    </row>
    <row r="173" spans="1:11" ht="30" customHeight="1" x14ac:dyDescent="0.25">
      <c r="A173" s="571" t="s">
        <v>180</v>
      </c>
      <c r="B173" s="572"/>
      <c r="C173" s="58">
        <f>SUM(C174)</f>
        <v>5500</v>
      </c>
      <c r="D173" s="495">
        <f>SUM(E173-C173)</f>
        <v>1500</v>
      </c>
      <c r="E173" s="500">
        <f>SUM(F173:K173)</f>
        <v>7000</v>
      </c>
      <c r="F173" s="51">
        <f t="shared" si="82"/>
        <v>7000</v>
      </c>
      <c r="G173" s="51">
        <f t="shared" si="82"/>
        <v>0</v>
      </c>
      <c r="H173" s="51">
        <f t="shared" si="82"/>
        <v>0</v>
      </c>
      <c r="I173" s="51">
        <f t="shared" si="82"/>
        <v>0</v>
      </c>
      <c r="J173" s="51">
        <f t="shared" si="82"/>
        <v>0</v>
      </c>
      <c r="K173" s="51">
        <f t="shared" si="82"/>
        <v>0</v>
      </c>
    </row>
    <row r="174" spans="1:11" x14ac:dyDescent="0.25">
      <c r="A174" s="71">
        <v>426</v>
      </c>
      <c r="B174" s="65" t="s">
        <v>70</v>
      </c>
      <c r="C174" s="64">
        <v>5500</v>
      </c>
      <c r="D174" s="495">
        <f>SUM(E174-C174)</f>
        <v>1500</v>
      </c>
      <c r="E174" s="500">
        <v>7000</v>
      </c>
      <c r="F174" s="73">
        <v>7000</v>
      </c>
      <c r="G174" s="73">
        <f>'[2]ZA OV'!G349</f>
        <v>0</v>
      </c>
      <c r="H174" s="73">
        <f>'[2]ZA OV'!H349</f>
        <v>0</v>
      </c>
      <c r="I174" s="73">
        <v>0</v>
      </c>
      <c r="J174" s="73">
        <v>0</v>
      </c>
      <c r="K174" s="73">
        <v>0</v>
      </c>
    </row>
    <row r="175" spans="1:11" ht="15" customHeight="1" x14ac:dyDescent="0.25">
      <c r="A175" s="573" t="s">
        <v>181</v>
      </c>
      <c r="B175" s="574"/>
      <c r="C175" s="74">
        <f>SUM(C176)</f>
        <v>5000</v>
      </c>
      <c r="D175" s="496">
        <v>0</v>
      </c>
      <c r="E175" s="494">
        <v>400</v>
      </c>
      <c r="F175" s="75">
        <f t="shared" ref="F175:K176" si="83">SUM(F176)</f>
        <v>5000</v>
      </c>
      <c r="G175" s="75">
        <f t="shared" si="83"/>
        <v>0</v>
      </c>
      <c r="H175" s="75">
        <f t="shared" si="83"/>
        <v>0</v>
      </c>
      <c r="I175" s="75">
        <f t="shared" si="83"/>
        <v>0</v>
      </c>
      <c r="J175" s="75">
        <f t="shared" si="83"/>
        <v>0</v>
      </c>
      <c r="K175" s="75">
        <f t="shared" si="83"/>
        <v>0</v>
      </c>
    </row>
    <row r="176" spans="1:11" ht="15" customHeight="1" x14ac:dyDescent="0.25">
      <c r="A176" s="571" t="s">
        <v>182</v>
      </c>
      <c r="B176" s="572"/>
      <c r="C176" s="76">
        <f>SUM(C177)</f>
        <v>5000</v>
      </c>
      <c r="D176" s="496">
        <v>0</v>
      </c>
      <c r="E176" s="494">
        <v>1300</v>
      </c>
      <c r="F176" s="77">
        <f>F177</f>
        <v>5000</v>
      </c>
      <c r="G176" s="77">
        <f t="shared" si="83"/>
        <v>0</v>
      </c>
      <c r="H176" s="77">
        <f t="shared" si="83"/>
        <v>0</v>
      </c>
      <c r="I176" s="77">
        <f t="shared" si="83"/>
        <v>0</v>
      </c>
      <c r="J176" s="77">
        <f t="shared" si="83"/>
        <v>0</v>
      </c>
      <c r="K176" s="77">
        <f t="shared" si="83"/>
        <v>0</v>
      </c>
    </row>
    <row r="177" spans="1:11" x14ac:dyDescent="0.25">
      <c r="A177" s="71">
        <v>411</v>
      </c>
      <c r="B177" s="65" t="s">
        <v>183</v>
      </c>
      <c r="C177" s="64">
        <v>5000</v>
      </c>
      <c r="D177" s="496">
        <f>SUM(E177-C177)</f>
        <v>0</v>
      </c>
      <c r="E177" s="494">
        <v>5000</v>
      </c>
      <c r="F177" s="73">
        <v>5000</v>
      </c>
      <c r="G177" s="73">
        <f>'[2]ZA OV'!G354</f>
        <v>0</v>
      </c>
      <c r="H177" s="73">
        <f>'[2]ZA OV'!H354</f>
        <v>0</v>
      </c>
      <c r="I177" s="73">
        <f>'[2]ZA OV'!I354</f>
        <v>0</v>
      </c>
      <c r="J177" s="73">
        <f>'[2]ZA OV'!J354</f>
        <v>0</v>
      </c>
      <c r="K177" s="73">
        <v>0</v>
      </c>
    </row>
    <row r="178" spans="1:11" ht="39" customHeight="1" x14ac:dyDescent="0.25">
      <c r="A178" s="573" t="s">
        <v>184</v>
      </c>
      <c r="B178" s="574"/>
      <c r="C178" s="74">
        <f>SUM(C179)</f>
        <v>902970</v>
      </c>
      <c r="D178" s="496">
        <f>SUM(E178-C178)</f>
        <v>2105</v>
      </c>
      <c r="E178" s="494">
        <f>SUM(F178:K178)</f>
        <v>905075</v>
      </c>
      <c r="F178" s="75">
        <f t="shared" ref="F178:K179" si="84">SUM(F179)</f>
        <v>905075</v>
      </c>
      <c r="G178" s="75">
        <f t="shared" si="84"/>
        <v>0</v>
      </c>
      <c r="H178" s="75">
        <f t="shared" si="84"/>
        <v>0</v>
      </c>
      <c r="I178" s="75">
        <f t="shared" si="84"/>
        <v>0</v>
      </c>
      <c r="J178" s="75">
        <f t="shared" si="84"/>
        <v>0</v>
      </c>
      <c r="K178" s="75">
        <f t="shared" si="84"/>
        <v>0</v>
      </c>
    </row>
    <row r="179" spans="1:11" ht="30" customHeight="1" x14ac:dyDescent="0.25">
      <c r="A179" s="571" t="s">
        <v>185</v>
      </c>
      <c r="B179" s="572"/>
      <c r="C179" s="76">
        <f>SUM(C180)</f>
        <v>902970</v>
      </c>
      <c r="D179" s="495">
        <f>SUM(E179-C179)</f>
        <v>2105</v>
      </c>
      <c r="E179" s="500">
        <f>SUM(F179:K179)</f>
        <v>905075</v>
      </c>
      <c r="F179" s="77">
        <f t="shared" si="84"/>
        <v>905075</v>
      </c>
      <c r="G179" s="77">
        <f t="shared" si="84"/>
        <v>0</v>
      </c>
      <c r="H179" s="77">
        <f t="shared" si="84"/>
        <v>0</v>
      </c>
      <c r="I179" s="77">
        <f t="shared" si="84"/>
        <v>0</v>
      </c>
      <c r="J179" s="77">
        <f t="shared" si="84"/>
        <v>0</v>
      </c>
      <c r="K179" s="77">
        <f t="shared" si="84"/>
        <v>0</v>
      </c>
    </row>
    <row r="180" spans="1:11" x14ac:dyDescent="0.25">
      <c r="A180" s="71">
        <v>421</v>
      </c>
      <c r="B180" s="79" t="s">
        <v>66</v>
      </c>
      <c r="C180" s="64">
        <v>902970</v>
      </c>
      <c r="D180" s="496">
        <f>SUM(E180-C180)</f>
        <v>-242928.96999999997</v>
      </c>
      <c r="E180" s="494">
        <v>660041.03</v>
      </c>
      <c r="F180" s="73">
        <v>905075</v>
      </c>
      <c r="G180" s="73">
        <f>'[2]ZA OV'!G357</f>
        <v>0</v>
      </c>
      <c r="H180" s="73">
        <v>0</v>
      </c>
      <c r="I180" s="73">
        <v>0</v>
      </c>
      <c r="J180" s="73">
        <f>'[2]ZA OV'!J357</f>
        <v>0</v>
      </c>
      <c r="K180" s="73">
        <v>0</v>
      </c>
    </row>
    <row r="181" spans="1:11" ht="27.75" customHeight="1" x14ac:dyDescent="0.25">
      <c r="A181" s="575" t="s">
        <v>186</v>
      </c>
      <c r="B181" s="576"/>
      <c r="C181" s="61">
        <f>SUM(C182)</f>
        <v>0</v>
      </c>
      <c r="D181" s="496">
        <f t="shared" ref="D181:D207" si="85">SUM(E181-C181)</f>
        <v>0</v>
      </c>
      <c r="E181" s="494">
        <f t="shared" ref="E181:E224" si="86">SUM(F181:K181)</f>
        <v>0</v>
      </c>
      <c r="F181" s="45">
        <f t="shared" ref="F181:K182" si="87">SUM(F182)</f>
        <v>0</v>
      </c>
      <c r="G181" s="45">
        <f t="shared" si="87"/>
        <v>0</v>
      </c>
      <c r="H181" s="45">
        <f t="shared" si="87"/>
        <v>0</v>
      </c>
      <c r="I181" s="45">
        <f t="shared" si="87"/>
        <v>0</v>
      </c>
      <c r="J181" s="45">
        <f t="shared" si="87"/>
        <v>0</v>
      </c>
      <c r="K181" s="45">
        <f t="shared" si="87"/>
        <v>0</v>
      </c>
    </row>
    <row r="182" spans="1:11" ht="27.75" customHeight="1" x14ac:dyDescent="0.25">
      <c r="A182" s="594" t="s">
        <v>187</v>
      </c>
      <c r="B182" s="595"/>
      <c r="C182" s="62">
        <f>SUM(C183)</f>
        <v>0</v>
      </c>
      <c r="D182" s="496">
        <f t="shared" si="85"/>
        <v>0</v>
      </c>
      <c r="E182" s="494">
        <f t="shared" si="86"/>
        <v>0</v>
      </c>
      <c r="F182" s="48">
        <f>SUM(F183)</f>
        <v>0</v>
      </c>
      <c r="G182" s="48">
        <f t="shared" si="87"/>
        <v>0</v>
      </c>
      <c r="H182" s="48">
        <f t="shared" si="87"/>
        <v>0</v>
      </c>
      <c r="I182" s="48">
        <f t="shared" si="87"/>
        <v>0</v>
      </c>
      <c r="J182" s="48">
        <f t="shared" si="87"/>
        <v>0</v>
      </c>
      <c r="K182" s="48">
        <f t="shared" si="87"/>
        <v>0</v>
      </c>
    </row>
    <row r="183" spans="1:11" ht="25.5" customHeight="1" x14ac:dyDescent="0.25">
      <c r="A183" s="571" t="s">
        <v>188</v>
      </c>
      <c r="B183" s="572"/>
      <c r="C183" s="58">
        <f>SUM(C184+C185+C186)</f>
        <v>0</v>
      </c>
      <c r="D183" s="496">
        <f t="shared" si="85"/>
        <v>0</v>
      </c>
      <c r="E183" s="494">
        <f t="shared" si="86"/>
        <v>0</v>
      </c>
      <c r="F183" s="51">
        <f t="shared" ref="F183:K183" si="88">F184+F185+F186</f>
        <v>0</v>
      </c>
      <c r="G183" s="51">
        <f t="shared" si="88"/>
        <v>0</v>
      </c>
      <c r="H183" s="51">
        <f t="shared" si="88"/>
        <v>0</v>
      </c>
      <c r="I183" s="51">
        <f t="shared" si="88"/>
        <v>0</v>
      </c>
      <c r="J183" s="51">
        <f t="shared" si="88"/>
        <v>0</v>
      </c>
      <c r="K183" s="51">
        <f t="shared" si="88"/>
        <v>0</v>
      </c>
    </row>
    <row r="184" spans="1:11" x14ac:dyDescent="0.25">
      <c r="A184" s="78">
        <v>322</v>
      </c>
      <c r="B184" s="79" t="s">
        <v>49</v>
      </c>
      <c r="C184" s="57"/>
      <c r="D184" s="496">
        <f t="shared" si="85"/>
        <v>0</v>
      </c>
      <c r="E184" s="494">
        <v>0</v>
      </c>
      <c r="F184" s="55">
        <f>'[2]ZA OV'!F368</f>
        <v>0</v>
      </c>
      <c r="G184" s="55">
        <f>'[2]ZA OV'!G368</f>
        <v>0</v>
      </c>
      <c r="H184" s="55">
        <f>'[2]ZA OV'!H368</f>
        <v>0</v>
      </c>
      <c r="I184" s="55">
        <v>0</v>
      </c>
      <c r="J184" s="55">
        <f>'[2]ZA OV'!J368</f>
        <v>0</v>
      </c>
      <c r="K184" s="55">
        <f>'[2]ZA OV'!K368</f>
        <v>0</v>
      </c>
    </row>
    <row r="185" spans="1:11" x14ac:dyDescent="0.25">
      <c r="A185" s="78">
        <v>323</v>
      </c>
      <c r="B185" s="79" t="s">
        <v>50</v>
      </c>
      <c r="C185" s="57"/>
      <c r="D185" s="496">
        <f t="shared" si="85"/>
        <v>0</v>
      </c>
      <c r="E185" s="494">
        <v>0</v>
      </c>
      <c r="F185" s="55">
        <f>'[2]ZA OV'!F371</f>
        <v>0</v>
      </c>
      <c r="G185" s="55">
        <f>'[2]ZA OV'!G371</f>
        <v>0</v>
      </c>
      <c r="H185" s="55">
        <f>'[2]ZA OV'!H371</f>
        <v>0</v>
      </c>
      <c r="I185" s="55">
        <v>0</v>
      </c>
      <c r="J185" s="55">
        <f>'[2]ZA OV'!J371</f>
        <v>0</v>
      </c>
      <c r="K185" s="55">
        <f>'[2]ZA OV'!K371</f>
        <v>0</v>
      </c>
    </row>
    <row r="186" spans="1:11" x14ac:dyDescent="0.25">
      <c r="A186" s="78">
        <v>421</v>
      </c>
      <c r="B186" s="79" t="s">
        <v>66</v>
      </c>
      <c r="C186" s="57"/>
      <c r="D186" s="496">
        <f t="shared" si="85"/>
        <v>0</v>
      </c>
      <c r="E186" s="494">
        <v>0</v>
      </c>
      <c r="F186" s="55">
        <f>'[2]ZA OV'!F372</f>
        <v>0</v>
      </c>
      <c r="G186" s="55">
        <f>'[2]ZA OV'!G372</f>
        <v>0</v>
      </c>
      <c r="H186" s="55">
        <f>'[2]ZA OV'!H372</f>
        <v>0</v>
      </c>
      <c r="I186" s="55">
        <v>0</v>
      </c>
      <c r="J186" s="55">
        <f>'[2]ZA OV'!J372</f>
        <v>0</v>
      </c>
      <c r="K186" s="55">
        <f>'[2]ZA OV'!K372</f>
        <v>0</v>
      </c>
    </row>
    <row r="187" spans="1:11" ht="19.5" customHeight="1" x14ac:dyDescent="0.25">
      <c r="A187" s="596" t="s">
        <v>189</v>
      </c>
      <c r="B187" s="597"/>
      <c r="C187" s="97">
        <f>SUM(C188)</f>
        <v>29100</v>
      </c>
      <c r="D187" s="496">
        <f t="shared" si="85"/>
        <v>-29100</v>
      </c>
      <c r="E187" s="494">
        <f t="shared" si="86"/>
        <v>0</v>
      </c>
      <c r="F187" s="40">
        <f t="shared" ref="F187:K190" si="89">SUM(F188)</f>
        <v>0</v>
      </c>
      <c r="G187" s="40">
        <f t="shared" si="89"/>
        <v>0</v>
      </c>
      <c r="H187" s="40">
        <f t="shared" si="89"/>
        <v>0</v>
      </c>
      <c r="I187" s="40">
        <f t="shared" si="89"/>
        <v>0</v>
      </c>
      <c r="J187" s="40">
        <f t="shared" si="89"/>
        <v>0</v>
      </c>
      <c r="K187" s="40">
        <f t="shared" si="89"/>
        <v>0</v>
      </c>
    </row>
    <row r="188" spans="1:11" ht="19.5" customHeight="1" x14ac:dyDescent="0.25">
      <c r="A188" s="598" t="s">
        <v>190</v>
      </c>
      <c r="B188" s="599"/>
      <c r="C188" s="60">
        <f>SUM(C189)</f>
        <v>29100</v>
      </c>
      <c r="D188" s="496">
        <f t="shared" si="85"/>
        <v>-29100</v>
      </c>
      <c r="E188" s="494">
        <f t="shared" si="86"/>
        <v>0</v>
      </c>
      <c r="F188" s="42">
        <f t="shared" si="89"/>
        <v>0</v>
      </c>
      <c r="G188" s="42">
        <f t="shared" si="89"/>
        <v>0</v>
      </c>
      <c r="H188" s="42">
        <f t="shared" si="89"/>
        <v>0</v>
      </c>
      <c r="I188" s="42">
        <f t="shared" si="89"/>
        <v>0</v>
      </c>
      <c r="J188" s="42">
        <f t="shared" si="89"/>
        <v>0</v>
      </c>
      <c r="K188" s="42">
        <f t="shared" si="89"/>
        <v>0</v>
      </c>
    </row>
    <row r="189" spans="1:11" ht="32.25" customHeight="1" x14ac:dyDescent="0.25">
      <c r="A189" s="588" t="s">
        <v>161</v>
      </c>
      <c r="B189" s="589"/>
      <c r="C189" s="61">
        <f>SUM(C190)</f>
        <v>29100</v>
      </c>
      <c r="D189" s="496">
        <f t="shared" si="85"/>
        <v>-29100</v>
      </c>
      <c r="E189" s="494">
        <f t="shared" si="86"/>
        <v>0</v>
      </c>
      <c r="F189" s="45">
        <f t="shared" si="89"/>
        <v>0</v>
      </c>
      <c r="G189" s="45">
        <f t="shared" si="89"/>
        <v>0</v>
      </c>
      <c r="H189" s="45">
        <f t="shared" si="89"/>
        <v>0</v>
      </c>
      <c r="I189" s="45">
        <f t="shared" si="89"/>
        <v>0</v>
      </c>
      <c r="J189" s="45">
        <f t="shared" si="89"/>
        <v>0</v>
      </c>
      <c r="K189" s="45">
        <f t="shared" si="89"/>
        <v>0</v>
      </c>
    </row>
    <row r="190" spans="1:11" ht="30.75" customHeight="1" x14ac:dyDescent="0.25">
      <c r="A190" s="590" t="s">
        <v>191</v>
      </c>
      <c r="B190" s="591"/>
      <c r="C190" s="62">
        <f>SUM(C191)</f>
        <v>29100</v>
      </c>
      <c r="D190" s="496">
        <f t="shared" si="85"/>
        <v>-29100</v>
      </c>
      <c r="E190" s="494">
        <f t="shared" si="86"/>
        <v>0</v>
      </c>
      <c r="F190" s="48">
        <f t="shared" si="89"/>
        <v>0</v>
      </c>
      <c r="G190" s="48">
        <f t="shared" si="89"/>
        <v>0</v>
      </c>
      <c r="H190" s="48">
        <f t="shared" si="89"/>
        <v>0</v>
      </c>
      <c r="I190" s="48">
        <f t="shared" si="89"/>
        <v>0</v>
      </c>
      <c r="J190" s="48">
        <f t="shared" si="89"/>
        <v>0</v>
      </c>
      <c r="K190" s="48">
        <f t="shared" si="89"/>
        <v>0</v>
      </c>
    </row>
    <row r="191" spans="1:11" x14ac:dyDescent="0.25">
      <c r="A191" s="600" t="s">
        <v>192</v>
      </c>
      <c r="B191" s="601"/>
      <c r="C191" s="58">
        <f>SUM(C192:C194)</f>
        <v>29100</v>
      </c>
      <c r="D191" s="496">
        <f t="shared" si="85"/>
        <v>-29100</v>
      </c>
      <c r="E191" s="512">
        <f t="shared" si="86"/>
        <v>0</v>
      </c>
      <c r="F191" s="51">
        <f t="shared" ref="F191:K191" si="90">SUM(F192:F194)</f>
        <v>0</v>
      </c>
      <c r="G191" s="51">
        <f t="shared" si="90"/>
        <v>0</v>
      </c>
      <c r="H191" s="51">
        <f t="shared" si="90"/>
        <v>0</v>
      </c>
      <c r="I191" s="51">
        <f t="shared" si="90"/>
        <v>0</v>
      </c>
      <c r="J191" s="51">
        <f t="shared" si="90"/>
        <v>0</v>
      </c>
      <c r="K191" s="51">
        <f t="shared" si="90"/>
        <v>0</v>
      </c>
    </row>
    <row r="192" spans="1:11" x14ac:dyDescent="0.25">
      <c r="A192" s="53">
        <v>311</v>
      </c>
      <c r="B192" s="79" t="s">
        <v>44</v>
      </c>
      <c r="C192" s="64">
        <v>24000</v>
      </c>
      <c r="D192" s="495">
        <f t="shared" si="85"/>
        <v>0</v>
      </c>
      <c r="E192" s="500">
        <v>24000</v>
      </c>
      <c r="F192" s="55">
        <v>0</v>
      </c>
      <c r="G192" s="55">
        <f>'[2]ZA OV'!G385</f>
        <v>0</v>
      </c>
      <c r="H192" s="55">
        <f>'[2]ZA OV'!H385</f>
        <v>0</v>
      </c>
      <c r="I192" s="55">
        <f>'[2]ZA OV'!I385</f>
        <v>0</v>
      </c>
      <c r="J192" s="55">
        <f>'[2]ZA OV'!J385</f>
        <v>0</v>
      </c>
      <c r="K192" s="55">
        <f>'[2]ZA OV'!K385</f>
        <v>0</v>
      </c>
    </row>
    <row r="193" spans="1:11" x14ac:dyDescent="0.25">
      <c r="A193" s="53">
        <v>313</v>
      </c>
      <c r="B193" s="65" t="s">
        <v>46</v>
      </c>
      <c r="C193" s="64">
        <v>5000</v>
      </c>
      <c r="D193" s="495">
        <f t="shared" si="85"/>
        <v>0</v>
      </c>
      <c r="E193" s="500">
        <v>5000</v>
      </c>
      <c r="F193" s="55">
        <v>0</v>
      </c>
      <c r="G193" s="55">
        <f>'[2]ZA OV'!G387</f>
        <v>0</v>
      </c>
      <c r="H193" s="55">
        <f>'[2]ZA OV'!H387</f>
        <v>0</v>
      </c>
      <c r="I193" s="55">
        <f>'[2]ZA OV'!I387</f>
        <v>0</v>
      </c>
      <c r="J193" s="55">
        <f>'[2]ZA OV'!J387</f>
        <v>0</v>
      </c>
      <c r="K193" s="55">
        <f>'[2]ZA OV'!K387</f>
        <v>0</v>
      </c>
    </row>
    <row r="194" spans="1:11" x14ac:dyDescent="0.25">
      <c r="A194" s="53">
        <v>321</v>
      </c>
      <c r="B194" s="65" t="s">
        <v>48</v>
      </c>
      <c r="C194" s="64">
        <v>100</v>
      </c>
      <c r="D194" s="495">
        <f t="shared" si="85"/>
        <v>0</v>
      </c>
      <c r="E194" s="500">
        <v>100</v>
      </c>
      <c r="F194" s="55">
        <v>0</v>
      </c>
      <c r="G194" s="55">
        <f>'[2]ZA OV'!G389</f>
        <v>0</v>
      </c>
      <c r="H194" s="55">
        <f>'[2]ZA OV'!H389</f>
        <v>0</v>
      </c>
      <c r="I194" s="55">
        <f>'[2]ZA OV'!I389</f>
        <v>0</v>
      </c>
      <c r="J194" s="55">
        <f>'[2]ZA OV'!J389</f>
        <v>0</v>
      </c>
      <c r="K194" s="55">
        <f>'[2]ZA OV'!K389</f>
        <v>0</v>
      </c>
    </row>
    <row r="195" spans="1:11" ht="28.5" customHeight="1" x14ac:dyDescent="0.25">
      <c r="A195" s="592" t="s">
        <v>193</v>
      </c>
      <c r="B195" s="593"/>
      <c r="C195" s="97">
        <f>SUM(C196)</f>
        <v>22830</v>
      </c>
      <c r="D195" s="495">
        <f t="shared" si="85"/>
        <v>14350</v>
      </c>
      <c r="E195" s="500">
        <f t="shared" si="86"/>
        <v>37180</v>
      </c>
      <c r="F195" s="40">
        <f t="shared" ref="F195:K196" si="91">SUM(F196)</f>
        <v>37180</v>
      </c>
      <c r="G195" s="40">
        <f t="shared" si="91"/>
        <v>0</v>
      </c>
      <c r="H195" s="40">
        <f t="shared" si="91"/>
        <v>0</v>
      </c>
      <c r="I195" s="40">
        <f t="shared" si="91"/>
        <v>0</v>
      </c>
      <c r="J195" s="40">
        <f t="shared" si="91"/>
        <v>0</v>
      </c>
      <c r="K195" s="40">
        <f t="shared" si="91"/>
        <v>0</v>
      </c>
    </row>
    <row r="196" spans="1:11" ht="27.75" customHeight="1" x14ac:dyDescent="0.25">
      <c r="A196" s="609" t="s">
        <v>194</v>
      </c>
      <c r="B196" s="610"/>
      <c r="C196" s="60">
        <f>SUM(C197)</f>
        <v>22830</v>
      </c>
      <c r="D196" s="495">
        <f t="shared" si="85"/>
        <v>14350</v>
      </c>
      <c r="E196" s="500">
        <f t="shared" si="86"/>
        <v>37180</v>
      </c>
      <c r="F196" s="42">
        <f t="shared" si="91"/>
        <v>37180</v>
      </c>
      <c r="G196" s="42">
        <f t="shared" si="91"/>
        <v>0</v>
      </c>
      <c r="H196" s="42">
        <f t="shared" si="91"/>
        <v>0</v>
      </c>
      <c r="I196" s="42">
        <f t="shared" si="91"/>
        <v>0</v>
      </c>
      <c r="J196" s="42">
        <f t="shared" si="91"/>
        <v>0</v>
      </c>
      <c r="K196" s="42">
        <f t="shared" si="91"/>
        <v>0</v>
      </c>
    </row>
    <row r="197" spans="1:11" ht="30.75" customHeight="1" x14ac:dyDescent="0.25">
      <c r="A197" s="603" t="s">
        <v>161</v>
      </c>
      <c r="B197" s="604"/>
      <c r="C197" s="61">
        <f t="shared" ref="C197:K197" si="92">SUM(C198+C208+C211+C214+C217)</f>
        <v>22830</v>
      </c>
      <c r="D197" s="495">
        <f t="shared" si="85"/>
        <v>14350</v>
      </c>
      <c r="E197" s="500">
        <f t="shared" si="86"/>
        <v>37180</v>
      </c>
      <c r="F197" s="45">
        <f t="shared" si="92"/>
        <v>37180</v>
      </c>
      <c r="G197" s="45">
        <f t="shared" si="92"/>
        <v>0</v>
      </c>
      <c r="H197" s="45">
        <f t="shared" si="92"/>
        <v>0</v>
      </c>
      <c r="I197" s="45">
        <f t="shared" si="92"/>
        <v>0</v>
      </c>
      <c r="J197" s="45">
        <f t="shared" si="92"/>
        <v>0</v>
      </c>
      <c r="K197" s="45">
        <f t="shared" si="92"/>
        <v>0</v>
      </c>
    </row>
    <row r="198" spans="1:11" ht="39.75" customHeight="1" x14ac:dyDescent="0.25">
      <c r="A198" s="605" t="s">
        <v>195</v>
      </c>
      <c r="B198" s="606"/>
      <c r="C198" s="62">
        <f t="shared" ref="C198:K198" si="93">SUM(C199+C201+C203+C205)</f>
        <v>19000</v>
      </c>
      <c r="D198" s="495">
        <f t="shared" si="85"/>
        <v>5000</v>
      </c>
      <c r="E198" s="500">
        <f t="shared" si="86"/>
        <v>24000</v>
      </c>
      <c r="F198" s="48">
        <f t="shared" si="93"/>
        <v>24000</v>
      </c>
      <c r="G198" s="48">
        <f t="shared" si="93"/>
        <v>0</v>
      </c>
      <c r="H198" s="48">
        <f t="shared" si="93"/>
        <v>0</v>
      </c>
      <c r="I198" s="48">
        <f t="shared" si="93"/>
        <v>0</v>
      </c>
      <c r="J198" s="48">
        <f t="shared" si="93"/>
        <v>0</v>
      </c>
      <c r="K198" s="48">
        <f t="shared" si="93"/>
        <v>0</v>
      </c>
    </row>
    <row r="199" spans="1:11" ht="17.25" customHeight="1" x14ac:dyDescent="0.25">
      <c r="A199" s="611" t="s">
        <v>196</v>
      </c>
      <c r="B199" s="612"/>
      <c r="C199" s="58">
        <f>SUM(C200)</f>
        <v>8300</v>
      </c>
      <c r="D199" s="495">
        <f t="shared" si="85"/>
        <v>0</v>
      </c>
      <c r="E199" s="500">
        <f t="shared" si="86"/>
        <v>8300</v>
      </c>
      <c r="F199" s="51">
        <f t="shared" ref="F199:K199" si="94">SUM(F200)</f>
        <v>8300</v>
      </c>
      <c r="G199" s="51">
        <f t="shared" si="94"/>
        <v>0</v>
      </c>
      <c r="H199" s="51">
        <f t="shared" si="94"/>
        <v>0</v>
      </c>
      <c r="I199" s="51">
        <f t="shared" si="94"/>
        <v>0</v>
      </c>
      <c r="J199" s="51">
        <f t="shared" si="94"/>
        <v>0</v>
      </c>
      <c r="K199" s="51">
        <f t="shared" si="94"/>
        <v>0</v>
      </c>
    </row>
    <row r="200" spans="1:11" ht="24.75" x14ac:dyDescent="0.25">
      <c r="A200" s="98">
        <v>329</v>
      </c>
      <c r="B200" s="54" t="s">
        <v>51</v>
      </c>
      <c r="C200" s="57">
        <v>8300</v>
      </c>
      <c r="D200" s="495">
        <f t="shared" si="85"/>
        <v>0</v>
      </c>
      <c r="E200" s="500">
        <v>8300</v>
      </c>
      <c r="F200" s="55">
        <v>8300</v>
      </c>
      <c r="G200" s="55">
        <f>'[2]ZA OV'!G397</f>
        <v>0</v>
      </c>
      <c r="H200" s="55">
        <f>'[2]ZA OV'!H397</f>
        <v>0</v>
      </c>
      <c r="I200" s="55">
        <v>0</v>
      </c>
      <c r="J200" s="55">
        <f>'[2]ZA OV'!J397</f>
        <v>0</v>
      </c>
      <c r="K200" s="55">
        <f>'[2]ZA OV'!K397</f>
        <v>0</v>
      </c>
    </row>
    <row r="201" spans="1:11" x14ac:dyDescent="0.25">
      <c r="A201" s="611" t="s">
        <v>197</v>
      </c>
      <c r="B201" s="612"/>
      <c r="C201" s="58">
        <f>SUM(C202)</f>
        <v>2700</v>
      </c>
      <c r="D201" s="495">
        <f t="shared" si="85"/>
        <v>0</v>
      </c>
      <c r="E201" s="500">
        <f t="shared" si="86"/>
        <v>2700</v>
      </c>
      <c r="F201" s="51">
        <f t="shared" ref="F201:K201" si="95">SUM(F202)</f>
        <v>2700</v>
      </c>
      <c r="G201" s="51">
        <f t="shared" si="95"/>
        <v>0</v>
      </c>
      <c r="H201" s="51">
        <f t="shared" si="95"/>
        <v>0</v>
      </c>
      <c r="I201" s="51">
        <f t="shared" si="95"/>
        <v>0</v>
      </c>
      <c r="J201" s="51">
        <f t="shared" si="95"/>
        <v>0</v>
      </c>
      <c r="K201" s="51">
        <f t="shared" si="95"/>
        <v>0</v>
      </c>
    </row>
    <row r="202" spans="1:11" x14ac:dyDescent="0.25">
      <c r="A202" s="53">
        <v>385</v>
      </c>
      <c r="B202" s="79" t="s">
        <v>61</v>
      </c>
      <c r="C202" s="57">
        <v>2700</v>
      </c>
      <c r="D202" s="495">
        <f>SUM(E202-C202)</f>
        <v>0</v>
      </c>
      <c r="E202" s="500">
        <v>2700</v>
      </c>
      <c r="F202" s="55">
        <v>2700</v>
      </c>
      <c r="G202" s="55">
        <f>'[2]ZA OV'!G400</f>
        <v>0</v>
      </c>
      <c r="H202" s="55">
        <f>'[2]ZA OV'!H400</f>
        <v>0</v>
      </c>
      <c r="I202" s="55">
        <f>'[2]ZA OV'!I400</f>
        <v>0</v>
      </c>
      <c r="J202" s="55">
        <f>'[2]ZA OV'!J400</f>
        <v>0</v>
      </c>
      <c r="K202" s="55">
        <v>0</v>
      </c>
    </row>
    <row r="203" spans="1:11" x14ac:dyDescent="0.25">
      <c r="A203" s="66" t="s">
        <v>198</v>
      </c>
      <c r="B203" s="96" t="s">
        <v>199</v>
      </c>
      <c r="C203" s="58">
        <f>SUM(C204)</f>
        <v>6000</v>
      </c>
      <c r="D203" s="495">
        <f t="shared" si="85"/>
        <v>0</v>
      </c>
      <c r="E203" s="500">
        <f t="shared" si="86"/>
        <v>6000</v>
      </c>
      <c r="F203" s="51">
        <f t="shared" ref="F203:K203" si="96">SUM(F204)</f>
        <v>6000</v>
      </c>
      <c r="G203" s="51">
        <f t="shared" si="96"/>
        <v>0</v>
      </c>
      <c r="H203" s="51">
        <f t="shared" si="96"/>
        <v>0</v>
      </c>
      <c r="I203" s="51">
        <f t="shared" si="96"/>
        <v>0</v>
      </c>
      <c r="J203" s="51">
        <f t="shared" si="96"/>
        <v>0</v>
      </c>
      <c r="K203" s="51">
        <f t="shared" si="96"/>
        <v>0</v>
      </c>
    </row>
    <row r="204" spans="1:11" x14ac:dyDescent="0.25">
      <c r="A204" s="53">
        <v>329</v>
      </c>
      <c r="B204" s="79" t="s">
        <v>51</v>
      </c>
      <c r="C204" s="57">
        <v>6000</v>
      </c>
      <c r="D204" s="496">
        <f>SUM(E204-C204)</f>
        <v>0</v>
      </c>
      <c r="E204" s="494">
        <v>6000</v>
      </c>
      <c r="F204" s="55">
        <v>6000</v>
      </c>
      <c r="G204" s="55">
        <f>'[2]ZA OV'!G403</f>
        <v>0</v>
      </c>
      <c r="H204" s="55">
        <f>'[2]ZA OV'!H403</f>
        <v>0</v>
      </c>
      <c r="I204" s="55">
        <f>'[2]ZA OV'!I403</f>
        <v>0</v>
      </c>
      <c r="J204" s="55">
        <f>'[2]ZA OV'!J403</f>
        <v>0</v>
      </c>
      <c r="K204" s="55">
        <v>0</v>
      </c>
    </row>
    <row r="205" spans="1:11" ht="30" customHeight="1" x14ac:dyDescent="0.25">
      <c r="A205" s="553" t="s">
        <v>200</v>
      </c>
      <c r="B205" s="554"/>
      <c r="C205" s="58">
        <f>SUM(C206:C207)</f>
        <v>2000</v>
      </c>
      <c r="D205" s="495">
        <f t="shared" si="85"/>
        <v>5000</v>
      </c>
      <c r="E205" s="494">
        <f t="shared" si="86"/>
        <v>7000</v>
      </c>
      <c r="F205" s="51">
        <f t="shared" ref="F205:K205" si="97">SUM(F206:F207)</f>
        <v>7000</v>
      </c>
      <c r="G205" s="51">
        <f t="shared" si="97"/>
        <v>0</v>
      </c>
      <c r="H205" s="51">
        <f t="shared" si="97"/>
        <v>0</v>
      </c>
      <c r="I205" s="51">
        <f t="shared" si="97"/>
        <v>0</v>
      </c>
      <c r="J205" s="51">
        <f t="shared" si="97"/>
        <v>0</v>
      </c>
      <c r="K205" s="51">
        <f t="shared" si="97"/>
        <v>0</v>
      </c>
    </row>
    <row r="206" spans="1:11" x14ac:dyDescent="0.25">
      <c r="A206" s="53">
        <v>381</v>
      </c>
      <c r="B206" s="79" t="s">
        <v>59</v>
      </c>
      <c r="C206" s="55">
        <v>2000</v>
      </c>
      <c r="D206" s="495">
        <f t="shared" si="85"/>
        <v>5000</v>
      </c>
      <c r="E206" s="494">
        <v>7000</v>
      </c>
      <c r="F206" s="55">
        <v>7000</v>
      </c>
      <c r="G206" s="55">
        <f>'[2]ZA OV'!G406</f>
        <v>0</v>
      </c>
      <c r="H206" s="55">
        <f>'[2]ZA OV'!H406</f>
        <v>0</v>
      </c>
      <c r="I206" s="55">
        <v>0</v>
      </c>
      <c r="J206" s="55">
        <f>'[2]ZA OV'!J406</f>
        <v>0</v>
      </c>
      <c r="K206" s="55">
        <f>'[2]ZA OV'!K406</f>
        <v>0</v>
      </c>
    </row>
    <row r="207" spans="1:11" ht="24.75" x14ac:dyDescent="0.25">
      <c r="A207" s="53">
        <v>329</v>
      </c>
      <c r="B207" s="54" t="s">
        <v>51</v>
      </c>
      <c r="C207" s="57"/>
      <c r="D207" s="495">
        <f t="shared" si="85"/>
        <v>0</v>
      </c>
      <c r="E207" s="494">
        <f t="shared" si="86"/>
        <v>0</v>
      </c>
      <c r="F207" s="55">
        <f>'[2]ZA OV'!F408</f>
        <v>0</v>
      </c>
      <c r="G207" s="55">
        <f>'[2]ZA OV'!G408</f>
        <v>0</v>
      </c>
      <c r="H207" s="55">
        <f>'[2]ZA OV'!H408</f>
        <v>0</v>
      </c>
      <c r="I207" s="55">
        <f>'[2]ZA OV'!I408</f>
        <v>0</v>
      </c>
      <c r="J207" s="55">
        <f>'[2]ZA OV'!J408</f>
        <v>0</v>
      </c>
      <c r="K207" s="55">
        <v>0</v>
      </c>
    </row>
    <row r="208" spans="1:11" x14ac:dyDescent="0.25">
      <c r="A208" s="607" t="s">
        <v>201</v>
      </c>
      <c r="B208" s="608"/>
      <c r="C208" s="62">
        <f>SUM(C209)</f>
        <v>2500</v>
      </c>
      <c r="D208" s="495">
        <f t="shared" ref="D208:D219" si="98">SUM(E208-C208)</f>
        <v>2250</v>
      </c>
      <c r="E208" s="500">
        <f t="shared" si="86"/>
        <v>4750</v>
      </c>
      <c r="F208" s="48">
        <f t="shared" ref="F208:K208" si="99">SUM(F209)</f>
        <v>4750</v>
      </c>
      <c r="G208" s="48">
        <f t="shared" si="99"/>
        <v>0</v>
      </c>
      <c r="H208" s="48">
        <f t="shared" si="99"/>
        <v>0</v>
      </c>
      <c r="I208" s="48">
        <f t="shared" si="99"/>
        <v>0</v>
      </c>
      <c r="J208" s="48">
        <f t="shared" si="99"/>
        <v>0</v>
      </c>
      <c r="K208" s="48">
        <f t="shared" si="99"/>
        <v>0</v>
      </c>
    </row>
    <row r="209" spans="1:11" ht="28.5" customHeight="1" x14ac:dyDescent="0.25">
      <c r="A209" s="553" t="s">
        <v>202</v>
      </c>
      <c r="B209" s="554"/>
      <c r="C209" s="58">
        <f>SUM(C210)</f>
        <v>2500</v>
      </c>
      <c r="D209" s="496">
        <f t="shared" si="98"/>
        <v>2250</v>
      </c>
      <c r="E209" s="494">
        <f t="shared" si="86"/>
        <v>4750</v>
      </c>
      <c r="F209" s="51">
        <f t="shared" ref="F209:K209" si="100">SUM(F210)</f>
        <v>4750</v>
      </c>
      <c r="G209" s="51">
        <f t="shared" si="100"/>
        <v>0</v>
      </c>
      <c r="H209" s="51">
        <f t="shared" si="100"/>
        <v>0</v>
      </c>
      <c r="I209" s="51">
        <f t="shared" si="100"/>
        <v>0</v>
      </c>
      <c r="J209" s="51">
        <f t="shared" si="100"/>
        <v>0</v>
      </c>
      <c r="K209" s="51">
        <f t="shared" si="100"/>
        <v>0</v>
      </c>
    </row>
    <row r="210" spans="1:11" x14ac:dyDescent="0.25">
      <c r="A210" s="53">
        <v>381</v>
      </c>
      <c r="B210" s="79" t="s">
        <v>59</v>
      </c>
      <c r="C210" s="57">
        <v>2500</v>
      </c>
      <c r="D210" s="496">
        <f t="shared" si="98"/>
        <v>2250</v>
      </c>
      <c r="E210" s="494">
        <v>4750</v>
      </c>
      <c r="F210" s="55">
        <v>4750</v>
      </c>
      <c r="G210" s="55">
        <f>'[2]ZA OV'!G415</f>
        <v>0</v>
      </c>
      <c r="H210" s="55">
        <f>'[2]ZA OV'!H415</f>
        <v>0</v>
      </c>
      <c r="I210" s="55">
        <v>0</v>
      </c>
      <c r="J210" s="55">
        <f>'[2]ZA OV'!J415</f>
        <v>0</v>
      </c>
      <c r="K210" s="55">
        <f>'[2]ZA OV'!K415</f>
        <v>0</v>
      </c>
    </row>
    <row r="211" spans="1:11" ht="25.5" customHeight="1" x14ac:dyDescent="0.25">
      <c r="A211" s="551" t="s">
        <v>203</v>
      </c>
      <c r="B211" s="552"/>
      <c r="C211" s="62">
        <f>SUM(C212)</f>
        <v>1330</v>
      </c>
      <c r="D211" s="496">
        <f t="shared" si="98"/>
        <v>0</v>
      </c>
      <c r="E211" s="494">
        <f t="shared" si="86"/>
        <v>1330</v>
      </c>
      <c r="F211" s="48">
        <f t="shared" ref="F211:K212" si="101">SUM(F212)</f>
        <v>1330</v>
      </c>
      <c r="G211" s="48">
        <f t="shared" si="101"/>
        <v>0</v>
      </c>
      <c r="H211" s="48">
        <f t="shared" si="101"/>
        <v>0</v>
      </c>
      <c r="I211" s="48">
        <f t="shared" si="101"/>
        <v>0</v>
      </c>
      <c r="J211" s="48">
        <f t="shared" si="101"/>
        <v>0</v>
      </c>
      <c r="K211" s="48">
        <f t="shared" si="101"/>
        <v>0</v>
      </c>
    </row>
    <row r="212" spans="1:11" ht="29.25" customHeight="1" x14ac:dyDescent="0.25">
      <c r="A212" s="553" t="s">
        <v>204</v>
      </c>
      <c r="B212" s="554"/>
      <c r="C212" s="58">
        <f>SUM(C213)</f>
        <v>1330</v>
      </c>
      <c r="D212" s="495">
        <f t="shared" si="98"/>
        <v>0</v>
      </c>
      <c r="E212" s="500">
        <f t="shared" si="86"/>
        <v>1330</v>
      </c>
      <c r="F212" s="51">
        <f t="shared" si="101"/>
        <v>1330</v>
      </c>
      <c r="G212" s="51">
        <f t="shared" si="101"/>
        <v>0</v>
      </c>
      <c r="H212" s="51">
        <f t="shared" si="101"/>
        <v>0</v>
      </c>
      <c r="I212" s="51">
        <f t="shared" si="101"/>
        <v>0</v>
      </c>
      <c r="J212" s="51">
        <f t="shared" si="101"/>
        <v>0</v>
      </c>
      <c r="K212" s="51">
        <f t="shared" si="101"/>
        <v>0</v>
      </c>
    </row>
    <row r="213" spans="1:11" x14ac:dyDescent="0.25">
      <c r="A213" s="53">
        <v>329</v>
      </c>
      <c r="B213" s="79" t="s">
        <v>51</v>
      </c>
      <c r="C213" s="57">
        <v>1330</v>
      </c>
      <c r="D213" s="496">
        <f t="shared" si="98"/>
        <v>0</v>
      </c>
      <c r="E213" s="494">
        <v>1330</v>
      </c>
      <c r="F213" s="55">
        <v>1330</v>
      </c>
      <c r="G213" s="55">
        <f>'[2]ZA OV'!G419</f>
        <v>0</v>
      </c>
      <c r="H213" s="55">
        <f>'[2]ZA OV'!H419</f>
        <v>0</v>
      </c>
      <c r="I213" s="55">
        <v>0</v>
      </c>
      <c r="J213" s="55">
        <f>'[2]ZA OV'!J419</f>
        <v>0</v>
      </c>
      <c r="K213" s="55">
        <f>'[2]ZA OV'!K419</f>
        <v>0</v>
      </c>
    </row>
    <row r="214" spans="1:11" ht="26.25" customHeight="1" x14ac:dyDescent="0.25">
      <c r="A214" s="551" t="s">
        <v>205</v>
      </c>
      <c r="B214" s="552"/>
      <c r="C214" s="62">
        <f>SUM(C215)</f>
        <v>0</v>
      </c>
      <c r="D214" s="496">
        <f t="shared" si="98"/>
        <v>7100</v>
      </c>
      <c r="E214" s="494">
        <f t="shared" si="86"/>
        <v>7100</v>
      </c>
      <c r="F214" s="48">
        <f t="shared" ref="F214:K215" si="102">SUM(F215)</f>
        <v>7100</v>
      </c>
      <c r="G214" s="48">
        <f t="shared" si="102"/>
        <v>0</v>
      </c>
      <c r="H214" s="48">
        <f t="shared" si="102"/>
        <v>0</v>
      </c>
      <c r="I214" s="48">
        <f t="shared" si="102"/>
        <v>0</v>
      </c>
      <c r="J214" s="48">
        <f t="shared" si="102"/>
        <v>0</v>
      </c>
      <c r="K214" s="48">
        <f t="shared" si="102"/>
        <v>0</v>
      </c>
    </row>
    <row r="215" spans="1:11" ht="27.75" customHeight="1" x14ac:dyDescent="0.25">
      <c r="A215" s="553" t="s">
        <v>206</v>
      </c>
      <c r="B215" s="554"/>
      <c r="C215" s="58">
        <f>SUM(C216)</f>
        <v>0</v>
      </c>
      <c r="D215" s="496">
        <f t="shared" si="98"/>
        <v>7100</v>
      </c>
      <c r="E215" s="494">
        <f t="shared" si="86"/>
        <v>7100</v>
      </c>
      <c r="F215" s="51">
        <f t="shared" si="102"/>
        <v>7100</v>
      </c>
      <c r="G215" s="51">
        <f t="shared" si="102"/>
        <v>0</v>
      </c>
      <c r="H215" s="51">
        <f t="shared" si="102"/>
        <v>0</v>
      </c>
      <c r="I215" s="51">
        <f t="shared" si="102"/>
        <v>0</v>
      </c>
      <c r="J215" s="51">
        <f t="shared" si="102"/>
        <v>0</v>
      </c>
      <c r="K215" s="51">
        <f t="shared" si="102"/>
        <v>0</v>
      </c>
    </row>
    <row r="216" spans="1:11" x14ac:dyDescent="0.25">
      <c r="A216" s="53">
        <v>381</v>
      </c>
      <c r="B216" s="79" t="s">
        <v>59</v>
      </c>
      <c r="C216" s="57">
        <v>0</v>
      </c>
      <c r="D216" s="496">
        <f t="shared" si="98"/>
        <v>7100</v>
      </c>
      <c r="E216" s="494">
        <v>7100</v>
      </c>
      <c r="F216" s="55">
        <v>7100</v>
      </c>
      <c r="G216" s="55">
        <f>'[2]ZA OV'!G423</f>
        <v>0</v>
      </c>
      <c r="H216" s="55">
        <f>'[2]ZA OV'!H423</f>
        <v>0</v>
      </c>
      <c r="I216" s="55">
        <v>0</v>
      </c>
      <c r="J216" s="55">
        <f>'[2]ZA OV'!J423</f>
        <v>0</v>
      </c>
      <c r="K216" s="55">
        <f>'[2]ZA OV'!K423</f>
        <v>0</v>
      </c>
    </row>
    <row r="217" spans="1:11" x14ac:dyDescent="0.25">
      <c r="A217" s="607" t="s">
        <v>207</v>
      </c>
      <c r="B217" s="608"/>
      <c r="C217" s="62">
        <f t="shared" ref="C217:K217" si="103">SUM(C218+C222)</f>
        <v>0</v>
      </c>
      <c r="D217" s="496">
        <f t="shared" si="98"/>
        <v>0</v>
      </c>
      <c r="E217" s="494">
        <f t="shared" si="86"/>
        <v>0</v>
      </c>
      <c r="F217" s="48">
        <f t="shared" si="103"/>
        <v>0</v>
      </c>
      <c r="G217" s="48">
        <f t="shared" si="103"/>
        <v>0</v>
      </c>
      <c r="H217" s="48">
        <f t="shared" si="103"/>
        <v>0</v>
      </c>
      <c r="I217" s="48">
        <f t="shared" si="103"/>
        <v>0</v>
      </c>
      <c r="J217" s="48">
        <f t="shared" si="103"/>
        <v>0</v>
      </c>
      <c r="K217" s="48">
        <f t="shared" si="103"/>
        <v>0</v>
      </c>
    </row>
    <row r="218" spans="1:11" ht="26.25" customHeight="1" x14ac:dyDescent="0.25">
      <c r="A218" s="553" t="s">
        <v>208</v>
      </c>
      <c r="B218" s="554"/>
      <c r="C218" s="58">
        <f>SUM(C219:C221)</f>
        <v>0</v>
      </c>
      <c r="D218" s="496">
        <f t="shared" si="98"/>
        <v>0</v>
      </c>
      <c r="E218" s="494">
        <f t="shared" si="86"/>
        <v>0</v>
      </c>
      <c r="F218" s="51">
        <f t="shared" ref="F218:K218" si="104">SUM(F219:F221)</f>
        <v>0</v>
      </c>
      <c r="G218" s="51">
        <f t="shared" si="104"/>
        <v>0</v>
      </c>
      <c r="H218" s="51">
        <f t="shared" si="104"/>
        <v>0</v>
      </c>
      <c r="I218" s="51">
        <f t="shared" si="104"/>
        <v>0</v>
      </c>
      <c r="J218" s="51">
        <f t="shared" si="104"/>
        <v>0</v>
      </c>
      <c r="K218" s="51">
        <f t="shared" si="104"/>
        <v>0</v>
      </c>
    </row>
    <row r="219" spans="1:11" x14ac:dyDescent="0.25">
      <c r="A219" s="53">
        <v>322</v>
      </c>
      <c r="B219" s="79" t="s">
        <v>49</v>
      </c>
      <c r="C219" s="492"/>
      <c r="D219" s="496">
        <f t="shared" si="98"/>
        <v>0</v>
      </c>
      <c r="E219" s="494">
        <f t="shared" si="86"/>
        <v>0</v>
      </c>
      <c r="F219" s="55">
        <f>'[2]ZA OV'!F427</f>
        <v>0</v>
      </c>
      <c r="G219" s="55">
        <f>'[2]ZA OV'!G427</f>
        <v>0</v>
      </c>
      <c r="H219" s="55">
        <f>'[2]ZA OV'!H427</f>
        <v>0</v>
      </c>
      <c r="I219" s="55">
        <v>0</v>
      </c>
      <c r="J219" s="55">
        <f>'[2]ZA OV'!J427</f>
        <v>0</v>
      </c>
      <c r="K219" s="55">
        <f>'[2]ZA OV'!K427</f>
        <v>0</v>
      </c>
    </row>
    <row r="220" spans="1:11" x14ac:dyDescent="0.25">
      <c r="A220" s="53">
        <v>323</v>
      </c>
      <c r="B220" s="54" t="s">
        <v>50</v>
      </c>
      <c r="C220" s="492"/>
      <c r="D220" s="496">
        <f>SUM(E220-C220)</f>
        <v>0</v>
      </c>
      <c r="E220" s="494">
        <f t="shared" si="86"/>
        <v>0</v>
      </c>
      <c r="F220" s="55">
        <f>'[2]ZA OV'!F432</f>
        <v>0</v>
      </c>
      <c r="G220" s="55">
        <f>'[2]ZA OV'!G432</f>
        <v>0</v>
      </c>
      <c r="H220" s="55">
        <f>'[2]ZA OV'!H432</f>
        <v>0</v>
      </c>
      <c r="I220" s="55">
        <v>0</v>
      </c>
      <c r="J220" s="55">
        <f>'[2]ZA OV'!J432</f>
        <v>0</v>
      </c>
      <c r="K220" s="55">
        <f>'[2]ZA OV'!K432</f>
        <v>0</v>
      </c>
    </row>
    <row r="221" spans="1:11" ht="24.75" x14ac:dyDescent="0.25">
      <c r="A221" s="53">
        <v>329</v>
      </c>
      <c r="B221" s="54" t="s">
        <v>51</v>
      </c>
      <c r="C221" s="492"/>
      <c r="D221" s="496">
        <f>SUM(E221-C221)</f>
        <v>0</v>
      </c>
      <c r="E221" s="494">
        <f t="shared" si="86"/>
        <v>0</v>
      </c>
      <c r="F221" s="55">
        <f>'[2]ZA OV'!F435</f>
        <v>0</v>
      </c>
      <c r="G221" s="55">
        <f>'[2]ZA OV'!G435</f>
        <v>0</v>
      </c>
      <c r="H221" s="55">
        <f>'[2]ZA OV'!H435</f>
        <v>0</v>
      </c>
      <c r="I221" s="55">
        <v>0</v>
      </c>
      <c r="J221" s="55">
        <f>'[2]ZA OV'!J435</f>
        <v>0</v>
      </c>
      <c r="K221" s="55">
        <f>'[2]ZA OV'!K435</f>
        <v>0</v>
      </c>
    </row>
    <row r="222" spans="1:11" ht="37.5" customHeight="1" x14ac:dyDescent="0.25">
      <c r="A222" s="611" t="s">
        <v>209</v>
      </c>
      <c r="B222" s="612"/>
      <c r="C222" s="58">
        <f>SUM(C223)</f>
        <v>0</v>
      </c>
      <c r="D222" s="496">
        <f>SUM(E222-C222)</f>
        <v>0</v>
      </c>
      <c r="E222" s="494">
        <f t="shared" si="86"/>
        <v>0</v>
      </c>
      <c r="F222" s="51">
        <f t="shared" ref="F222:K222" si="105">SUM(F223)</f>
        <v>0</v>
      </c>
      <c r="G222" s="51">
        <f t="shared" si="105"/>
        <v>0</v>
      </c>
      <c r="H222" s="51">
        <f t="shared" si="105"/>
        <v>0</v>
      </c>
      <c r="I222" s="51">
        <f t="shared" si="105"/>
        <v>0</v>
      </c>
      <c r="J222" s="51">
        <f t="shared" si="105"/>
        <v>0</v>
      </c>
      <c r="K222" s="51">
        <f t="shared" si="105"/>
        <v>0</v>
      </c>
    </row>
    <row r="223" spans="1:11" x14ac:dyDescent="0.25">
      <c r="A223" s="53">
        <v>421</v>
      </c>
      <c r="B223" s="79" t="s">
        <v>66</v>
      </c>
      <c r="C223" s="64"/>
      <c r="D223" s="496">
        <v>0</v>
      </c>
      <c r="E223" s="494">
        <v>0</v>
      </c>
      <c r="F223" s="55">
        <f>'[2]ZA OV'!F438</f>
        <v>0</v>
      </c>
      <c r="G223" s="55"/>
      <c r="H223" s="55"/>
      <c r="I223" s="55"/>
      <c r="J223" s="55">
        <f>'[2]ZA OV'!J438</f>
        <v>0</v>
      </c>
      <c r="K223" s="55">
        <v>0</v>
      </c>
    </row>
    <row r="224" spans="1:11" ht="10.5" customHeight="1" x14ac:dyDescent="0.25">
      <c r="D224" s="496">
        <f>SUM(E224-C224)</f>
        <v>0</v>
      </c>
      <c r="E224" s="494">
        <f t="shared" si="86"/>
        <v>0</v>
      </c>
    </row>
    <row r="225" spans="1:11" ht="15.75" customHeight="1" x14ac:dyDescent="0.25">
      <c r="A225" s="622" t="s">
        <v>210</v>
      </c>
      <c r="B225" s="622"/>
      <c r="C225" s="622"/>
      <c r="D225" s="622"/>
      <c r="E225" s="622"/>
      <c r="F225" s="622"/>
      <c r="G225" s="622"/>
      <c r="H225" s="622"/>
      <c r="I225" s="622"/>
      <c r="J225" s="622"/>
      <c r="K225" s="622"/>
    </row>
    <row r="226" spans="1:11" ht="48" customHeight="1" x14ac:dyDescent="0.25">
      <c r="A226" s="602" t="s">
        <v>444</v>
      </c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</row>
    <row r="227" spans="1:11" ht="15.75" x14ac:dyDescent="0.25">
      <c r="A227" s="556" t="s">
        <v>211</v>
      </c>
      <c r="B227" s="556"/>
      <c r="C227" s="556"/>
      <c r="D227" s="556"/>
      <c r="E227" s="556"/>
      <c r="F227" s="556"/>
      <c r="G227" s="556"/>
      <c r="H227" s="556"/>
      <c r="I227" s="556"/>
      <c r="J227" s="556"/>
      <c r="K227" s="556"/>
    </row>
    <row r="228" spans="1:11" ht="33.75" customHeight="1" x14ac:dyDescent="0.25">
      <c r="A228" s="602" t="s">
        <v>218</v>
      </c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</row>
    <row r="229" spans="1:11" ht="15.75" x14ac:dyDescent="0.25">
      <c r="A229" s="556" t="s">
        <v>212</v>
      </c>
      <c r="B229" s="556"/>
      <c r="C229" s="556"/>
      <c r="D229" s="556"/>
      <c r="E229" s="556"/>
      <c r="F229" s="556"/>
      <c r="G229" s="556"/>
      <c r="H229" s="556"/>
      <c r="I229" s="556"/>
      <c r="J229" s="556"/>
      <c r="K229" s="556"/>
    </row>
    <row r="230" spans="1:11" ht="15.75" x14ac:dyDescent="0.25">
      <c r="A230" s="556" t="s">
        <v>213</v>
      </c>
      <c r="B230" s="556"/>
      <c r="C230" s="556"/>
      <c r="D230" s="556"/>
      <c r="E230" s="556"/>
      <c r="F230" s="556"/>
      <c r="G230" s="556"/>
      <c r="H230" s="556"/>
      <c r="I230" s="556"/>
      <c r="J230" s="556"/>
      <c r="K230" s="556"/>
    </row>
    <row r="231" spans="1:11" ht="15.75" x14ac:dyDescent="0.25">
      <c r="A231" s="556" t="s">
        <v>19</v>
      </c>
      <c r="B231" s="556"/>
      <c r="C231" s="556"/>
      <c r="D231" s="556"/>
      <c r="E231" s="556"/>
      <c r="F231" s="556"/>
      <c r="G231" s="556"/>
      <c r="H231" s="556"/>
      <c r="I231" s="556"/>
      <c r="J231" s="556"/>
      <c r="K231" s="556"/>
    </row>
    <row r="232" spans="1:11" ht="15.75" x14ac:dyDescent="0.25">
      <c r="A232" s="556" t="s">
        <v>214</v>
      </c>
      <c r="B232" s="556"/>
      <c r="C232" s="556"/>
      <c r="D232" s="556"/>
      <c r="E232" s="556"/>
      <c r="F232" s="556"/>
      <c r="G232" s="556"/>
      <c r="H232" s="556"/>
      <c r="I232" s="556"/>
      <c r="J232" s="556"/>
      <c r="K232" s="556"/>
    </row>
    <row r="233" spans="1:11" ht="15.75" x14ac:dyDescent="0.25">
      <c r="A233" s="621" t="str">
        <f>NASLOVNA!A29</f>
        <v>KLASA:400-01/24-02-1</v>
      </c>
      <c r="B233" s="621"/>
      <c r="C233" s="621"/>
      <c r="G233" s="103"/>
      <c r="H233" s="103"/>
      <c r="I233" s="103"/>
      <c r="J233" s="614" t="s">
        <v>215</v>
      </c>
      <c r="K233" s="614"/>
    </row>
    <row r="234" spans="1:11" ht="15.75" x14ac:dyDescent="0.25">
      <c r="A234" s="621" t="s">
        <v>443</v>
      </c>
      <c r="B234" s="621"/>
      <c r="C234" s="621"/>
      <c r="G234" s="103"/>
      <c r="H234" s="103"/>
      <c r="I234" s="103"/>
      <c r="J234" s="614" t="s">
        <v>216</v>
      </c>
      <c r="K234" s="614"/>
    </row>
    <row r="235" spans="1:11" ht="15.75" x14ac:dyDescent="0.25">
      <c r="A235" s="613" t="s">
        <v>442</v>
      </c>
      <c r="B235" s="613"/>
      <c r="C235" s="613"/>
      <c r="G235" s="103"/>
      <c r="H235" s="103"/>
      <c r="I235" s="103"/>
      <c r="J235" s="614" t="s">
        <v>217</v>
      </c>
      <c r="K235" s="614"/>
    </row>
    <row r="240" spans="1:11" x14ac:dyDescent="0.25">
      <c r="D240" s="498"/>
      <c r="E240" s="498"/>
    </row>
    <row r="241" spans="4:5" x14ac:dyDescent="0.25">
      <c r="D241" s="498"/>
      <c r="E241" s="498"/>
    </row>
    <row r="242" spans="4:5" x14ac:dyDescent="0.25">
      <c r="D242" s="499"/>
      <c r="E242" s="499"/>
    </row>
  </sheetData>
  <mergeCells count="127">
    <mergeCell ref="A196:B196"/>
    <mergeCell ref="A199:B199"/>
    <mergeCell ref="A201:B201"/>
    <mergeCell ref="A208:B208"/>
    <mergeCell ref="A209:B209"/>
    <mergeCell ref="A235:C235"/>
    <mergeCell ref="J235:K235"/>
    <mergeCell ref="A8:B8"/>
    <mergeCell ref="A12:B12"/>
    <mergeCell ref="A24:B24"/>
    <mergeCell ref="A32:B32"/>
    <mergeCell ref="A57:B57"/>
    <mergeCell ref="A71:B71"/>
    <mergeCell ref="A74:B74"/>
    <mergeCell ref="A80:B80"/>
    <mergeCell ref="A230:K230"/>
    <mergeCell ref="A231:K231"/>
    <mergeCell ref="A232:K232"/>
    <mergeCell ref="A233:C233"/>
    <mergeCell ref="J233:K233"/>
    <mergeCell ref="A234:C234"/>
    <mergeCell ref="J234:K234"/>
    <mergeCell ref="A222:B222"/>
    <mergeCell ref="A225:K225"/>
    <mergeCell ref="A226:K226"/>
    <mergeCell ref="A227:K227"/>
    <mergeCell ref="A228:K228"/>
    <mergeCell ref="A229:K229"/>
    <mergeCell ref="A197:B197"/>
    <mergeCell ref="A198:B198"/>
    <mergeCell ref="A205:B205"/>
    <mergeCell ref="A212:B212"/>
    <mergeCell ref="A215:B215"/>
    <mergeCell ref="A218:B218"/>
    <mergeCell ref="A211:B211"/>
    <mergeCell ref="A214:B214"/>
    <mergeCell ref="A217:B217"/>
    <mergeCell ref="A178:B178"/>
    <mergeCell ref="A179:B179"/>
    <mergeCell ref="A183:B183"/>
    <mergeCell ref="A189:B189"/>
    <mergeCell ref="A190:B190"/>
    <mergeCell ref="A195:B195"/>
    <mergeCell ref="A181:B181"/>
    <mergeCell ref="A182:B182"/>
    <mergeCell ref="A187:B187"/>
    <mergeCell ref="A188:B188"/>
    <mergeCell ref="A191:B191"/>
    <mergeCell ref="A169:B169"/>
    <mergeCell ref="A171:B171"/>
    <mergeCell ref="A172:B172"/>
    <mergeCell ref="A173:B173"/>
    <mergeCell ref="A175:B175"/>
    <mergeCell ref="A176:B176"/>
    <mergeCell ref="A148:B148"/>
    <mergeCell ref="A156:B156"/>
    <mergeCell ref="A160:B160"/>
    <mergeCell ref="A161:B161"/>
    <mergeCell ref="A166:B166"/>
    <mergeCell ref="A168:B168"/>
    <mergeCell ref="A162:B162"/>
    <mergeCell ref="A167:B167"/>
    <mergeCell ref="A130:B130"/>
    <mergeCell ref="A131:B131"/>
    <mergeCell ref="A132:B132"/>
    <mergeCell ref="A133:B133"/>
    <mergeCell ref="A142:B142"/>
    <mergeCell ref="A147:B147"/>
    <mergeCell ref="A146:B146"/>
    <mergeCell ref="A117:B117"/>
    <mergeCell ref="A118:B118"/>
    <mergeCell ref="A124:B124"/>
    <mergeCell ref="A125:B125"/>
    <mergeCell ref="A127:B127"/>
    <mergeCell ref="A128:B128"/>
    <mergeCell ref="A123:B123"/>
    <mergeCell ref="A97:B97"/>
    <mergeCell ref="A98:B98"/>
    <mergeCell ref="A100:B100"/>
    <mergeCell ref="A101:B101"/>
    <mergeCell ref="A115:B115"/>
    <mergeCell ref="A116:B116"/>
    <mergeCell ref="A102:B102"/>
    <mergeCell ref="A103:B103"/>
    <mergeCell ref="A87:B87"/>
    <mergeCell ref="A88:B88"/>
    <mergeCell ref="A90:B90"/>
    <mergeCell ref="A92:B92"/>
    <mergeCell ref="A93:B93"/>
    <mergeCell ref="A95:B95"/>
    <mergeCell ref="A75:B75"/>
    <mergeCell ref="A76:B76"/>
    <mergeCell ref="A82:B82"/>
    <mergeCell ref="A83:B83"/>
    <mergeCell ref="A84:B84"/>
    <mergeCell ref="A85:B85"/>
    <mergeCell ref="A64:B64"/>
    <mergeCell ref="A65:B65"/>
    <mergeCell ref="A66:B66"/>
    <mergeCell ref="A67:B67"/>
    <mergeCell ref="A69:B69"/>
    <mergeCell ref="A73:B73"/>
    <mergeCell ref="A78:B78"/>
    <mergeCell ref="A51:B51"/>
    <mergeCell ref="A53:B53"/>
    <mergeCell ref="A55:B55"/>
    <mergeCell ref="A58:B58"/>
    <mergeCell ref="A61:B61"/>
    <mergeCell ref="A62:B62"/>
    <mergeCell ref="A35:B35"/>
    <mergeCell ref="A36:B36"/>
    <mergeCell ref="A37:B37"/>
    <mergeCell ref="A39:B39"/>
    <mergeCell ref="A41:B41"/>
    <mergeCell ref="A42:B42"/>
    <mergeCell ref="A23:B23"/>
    <mergeCell ref="A25:B25"/>
    <mergeCell ref="A26:B26"/>
    <mergeCell ref="A28:B28"/>
    <mergeCell ref="A29:B29"/>
    <mergeCell ref="A34:B34"/>
    <mergeCell ref="A1:B1"/>
    <mergeCell ref="A2:K2"/>
    <mergeCell ref="A3:K3"/>
    <mergeCell ref="A5:C5"/>
    <mergeCell ref="F5:K5"/>
    <mergeCell ref="A20:B2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NASLOVNA</vt:lpstr>
      <vt:lpstr>OPĆI DIO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OGB</dc:creator>
  <cp:lastModifiedBy>OGB</cp:lastModifiedBy>
  <cp:lastPrinted>2024-12-19T08:30:21Z</cp:lastPrinted>
  <dcterms:created xsi:type="dcterms:W3CDTF">2022-04-08T06:56:54Z</dcterms:created>
  <dcterms:modified xsi:type="dcterms:W3CDTF">2024-12-30T13:05:32Z</dcterms:modified>
</cp:coreProperties>
</file>