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OGB\Desktop\PRORAČUNI\PRORAČUN 2023-2025\PRORAČUN ZA OBJAVU\"/>
    </mc:Choice>
  </mc:AlternateContent>
  <xr:revisionPtr revIDLastSave="0" documentId="13_ncr:1_{CAD65492-F1DA-49A5-8E4D-0ABCFDB9CD6A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ŠIFRARNIK IZVORA FINANCIRANJA" sheetId="8" r:id="rId1"/>
    <sheet name="SAŽETAK" sheetId="1" r:id="rId2"/>
    <sheet name=" Račun prihoda i rashod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4" i="7" l="1"/>
  <c r="G324" i="7"/>
  <c r="J324" i="7"/>
  <c r="K324" i="7"/>
  <c r="I324" i="7"/>
  <c r="F166" i="7"/>
  <c r="F165" i="7" s="1"/>
  <c r="G166" i="7"/>
  <c r="G165" i="7" s="1"/>
  <c r="H166" i="7"/>
  <c r="H165" i="7" s="1"/>
  <c r="I166" i="7"/>
  <c r="I165" i="7" s="1"/>
  <c r="J166" i="7"/>
  <c r="J165" i="7" s="1"/>
  <c r="K166" i="7"/>
  <c r="K165" i="7" s="1"/>
  <c r="E166" i="7"/>
  <c r="E165" i="7" s="1"/>
  <c r="F163" i="7"/>
  <c r="G163" i="7"/>
  <c r="I163" i="7"/>
  <c r="J163" i="7"/>
  <c r="K163" i="7"/>
  <c r="E163" i="7"/>
  <c r="H164" i="7"/>
  <c r="H163" i="7" s="1"/>
  <c r="K182" i="7" l="1"/>
  <c r="J182" i="7"/>
  <c r="J181" i="7" s="1"/>
  <c r="I182" i="7"/>
  <c r="I235" i="7"/>
  <c r="H153" i="7"/>
  <c r="F216" i="7"/>
  <c r="F215" i="7" s="1"/>
  <c r="F214" i="7" s="1"/>
  <c r="H216" i="7"/>
  <c r="K215" i="7"/>
  <c r="K214" i="7" s="1"/>
  <c r="J215" i="7"/>
  <c r="J214" i="7" s="1"/>
  <c r="I215" i="7"/>
  <c r="I214" i="7" s="1"/>
  <c r="H215" i="7"/>
  <c r="H214" i="7" s="1"/>
  <c r="G215" i="7"/>
  <c r="G214" i="7" s="1"/>
  <c r="K272" i="7"/>
  <c r="K271" i="7" s="1"/>
  <c r="J272" i="7"/>
  <c r="J271" i="7" s="1"/>
  <c r="I272" i="7"/>
  <c r="I271" i="7" s="1"/>
  <c r="H272" i="7"/>
  <c r="H271" i="7" s="1"/>
  <c r="G272" i="7"/>
  <c r="G271" i="7" s="1"/>
  <c r="F272" i="7"/>
  <c r="F271" i="7" s="1"/>
  <c r="E272" i="7"/>
  <c r="E271" i="7" s="1"/>
  <c r="G244" i="7"/>
  <c r="H244" i="7"/>
  <c r="I244" i="7"/>
  <c r="J244" i="7"/>
  <c r="K244" i="7"/>
  <c r="G242" i="7"/>
  <c r="I242" i="7"/>
  <c r="J242" i="7"/>
  <c r="K242" i="7"/>
  <c r="E242" i="7"/>
  <c r="F331" i="7"/>
  <c r="F330" i="7" s="1"/>
  <c r="G331" i="7"/>
  <c r="G330" i="7" s="1"/>
  <c r="H331" i="7"/>
  <c r="H330" i="7" s="1"/>
  <c r="I331" i="7"/>
  <c r="J331" i="7"/>
  <c r="J330" i="7" s="1"/>
  <c r="K331" i="7"/>
  <c r="K330" i="7" s="1"/>
  <c r="E331" i="7"/>
  <c r="E330" i="7" s="1"/>
  <c r="I330" i="7"/>
  <c r="E215" i="7" l="1"/>
  <c r="E214" i="7" s="1"/>
  <c r="F345" i="7"/>
  <c r="F344" i="7" s="1"/>
  <c r="F343" i="7" s="1"/>
  <c r="K344" i="7"/>
  <c r="K343" i="7" s="1"/>
  <c r="J344" i="7"/>
  <c r="J343" i="7" s="1"/>
  <c r="I344" i="7"/>
  <c r="I343" i="7" s="1"/>
  <c r="H344" i="7"/>
  <c r="H343" i="7" s="1"/>
  <c r="G344" i="7"/>
  <c r="G343" i="7" s="1"/>
  <c r="E343" i="7"/>
  <c r="F246" i="7"/>
  <c r="G246" i="7"/>
  <c r="G241" i="7" s="1"/>
  <c r="G240" i="7" s="1"/>
  <c r="H246" i="7"/>
  <c r="I246" i="7"/>
  <c r="I241" i="7" s="1"/>
  <c r="I240" i="7" s="1"/>
  <c r="J246" i="7"/>
  <c r="J241" i="7" s="1"/>
  <c r="J240" i="7" s="1"/>
  <c r="K246" i="7"/>
  <c r="K241" i="7" s="1"/>
  <c r="E246" i="7"/>
  <c r="H329" i="7"/>
  <c r="H324" i="7" s="1"/>
  <c r="F329" i="7"/>
  <c r="F324" i="7" s="1"/>
  <c r="I124" i="7"/>
  <c r="F187" i="7"/>
  <c r="F186" i="7" s="1"/>
  <c r="G187" i="7"/>
  <c r="G186" i="7" s="1"/>
  <c r="H187" i="7"/>
  <c r="H186" i="7" s="1"/>
  <c r="I187" i="7"/>
  <c r="I186" i="7" s="1"/>
  <c r="J187" i="7"/>
  <c r="J186" i="7" s="1"/>
  <c r="K187" i="7"/>
  <c r="K186" i="7" s="1"/>
  <c r="E187" i="7"/>
  <c r="E186" i="7" s="1"/>
  <c r="F193" i="7"/>
  <c r="F192" i="7" s="1"/>
  <c r="G193" i="7"/>
  <c r="G192" i="7" s="1"/>
  <c r="H193" i="7"/>
  <c r="H192" i="7" s="1"/>
  <c r="I193" i="7"/>
  <c r="I192" i="7" s="1"/>
  <c r="J193" i="7"/>
  <c r="J192" i="7" s="1"/>
  <c r="K193" i="7"/>
  <c r="K192" i="7" s="1"/>
  <c r="E193" i="7"/>
  <c r="E192" i="7" s="1"/>
  <c r="F190" i="7"/>
  <c r="F189" i="7" s="1"/>
  <c r="G190" i="7"/>
  <c r="G189" i="7" s="1"/>
  <c r="H190" i="7"/>
  <c r="H189" i="7" s="1"/>
  <c r="I190" i="7"/>
  <c r="I189" i="7" s="1"/>
  <c r="J190" i="7"/>
  <c r="J189" i="7" s="1"/>
  <c r="J180" i="7" s="1"/>
  <c r="K190" i="7"/>
  <c r="K189" i="7" s="1"/>
  <c r="E190" i="7"/>
  <c r="E189" i="7" s="1"/>
  <c r="H185" i="7"/>
  <c r="F185" i="7"/>
  <c r="H267" i="7" l="1"/>
  <c r="H266" i="7" s="1"/>
  <c r="H265" i="7" s="1"/>
  <c r="F78" i="7"/>
  <c r="F266" i="7"/>
  <c r="F265" i="7" s="1"/>
  <c r="G266" i="7"/>
  <c r="G265" i="7" s="1"/>
  <c r="I266" i="7"/>
  <c r="I265" i="7" s="1"/>
  <c r="J266" i="7"/>
  <c r="J265" i="7" s="1"/>
  <c r="K266" i="7"/>
  <c r="K265" i="7" s="1"/>
  <c r="E266" i="7"/>
  <c r="E265" i="7" s="1"/>
  <c r="G63" i="7"/>
  <c r="G62" i="7" s="1"/>
  <c r="I63" i="7"/>
  <c r="I62" i="7" s="1"/>
  <c r="J63" i="7"/>
  <c r="J62" i="7" s="1"/>
  <c r="K63" i="7"/>
  <c r="K62" i="7" s="1"/>
  <c r="E63" i="7"/>
  <c r="E62" i="7" s="1"/>
  <c r="G66" i="7"/>
  <c r="G65" i="7" s="1"/>
  <c r="I66" i="7"/>
  <c r="I65" i="7" s="1"/>
  <c r="J66" i="7"/>
  <c r="J65" i="7" s="1"/>
  <c r="K66" i="7"/>
  <c r="K65" i="7" s="1"/>
  <c r="E66" i="7"/>
  <c r="E65" i="7" s="1"/>
  <c r="H64" i="7"/>
  <c r="H63" i="7" s="1"/>
  <c r="H62" i="7" s="1"/>
  <c r="F64" i="7"/>
  <c r="F63" i="7" s="1"/>
  <c r="F62" i="7" s="1"/>
  <c r="H262" i="7"/>
  <c r="H337" i="7"/>
  <c r="H309" i="7"/>
  <c r="H301" i="7"/>
  <c r="H276" i="7"/>
  <c r="F342" i="7"/>
  <c r="H254" i="7"/>
  <c r="H236" i="7"/>
  <c r="H232" i="7"/>
  <c r="H228" i="7"/>
  <c r="H224" i="7"/>
  <c r="H220" i="7"/>
  <c r="H213" i="7"/>
  <c r="H177" i="7"/>
  <c r="E228" i="7"/>
  <c r="E224" i="7"/>
  <c r="F224" i="7" s="1"/>
  <c r="G184" i="7"/>
  <c r="G182" i="7" l="1"/>
  <c r="H173" i="7"/>
  <c r="H108" i="7"/>
  <c r="H47" i="7"/>
  <c r="H198" i="7" l="1"/>
  <c r="H290" i="7"/>
  <c r="H114" i="7"/>
  <c r="H152" i="7"/>
  <c r="H297" i="7"/>
  <c r="H320" i="7"/>
  <c r="H305" i="7"/>
  <c r="H67" i="7"/>
  <c r="H61" i="7"/>
  <c r="H184" i="7"/>
  <c r="H161" i="7"/>
  <c r="H259" i="7"/>
  <c r="H315" i="7"/>
  <c r="H310" i="7"/>
  <c r="H282" i="7"/>
  <c r="H270" i="7"/>
  <c r="H252" i="7"/>
  <c r="H243" i="7"/>
  <c r="H200" i="7"/>
  <c r="H162" i="7"/>
  <c r="H146" i="7"/>
  <c r="H142" i="7"/>
  <c r="H138" i="7"/>
  <c r="H133" i="7"/>
  <c r="H129" i="7"/>
  <c r="H124" i="7"/>
  <c r="H118" i="7"/>
  <c r="H104" i="7"/>
  <c r="H98" i="7"/>
  <c r="H95" i="7"/>
  <c r="H90" i="7"/>
  <c r="H78" i="7"/>
  <c r="H74" i="7"/>
  <c r="H71" i="7"/>
  <c r="H51" i="7"/>
  <c r="H41" i="7"/>
  <c r="H37" i="7"/>
  <c r="H33" i="7"/>
  <c r="H28" i="7"/>
  <c r="H22" i="7"/>
  <c r="H18" i="7"/>
  <c r="F41" i="7"/>
  <c r="F28" i="7"/>
  <c r="H15" i="7"/>
  <c r="H78" i="3"/>
  <c r="H79" i="3"/>
  <c r="F78" i="3"/>
  <c r="F79" i="3"/>
  <c r="F80" i="3"/>
  <c r="G77" i="3"/>
  <c r="I77" i="3"/>
  <c r="J77" i="3"/>
  <c r="K77" i="3"/>
  <c r="E77" i="3"/>
  <c r="H83" i="3"/>
  <c r="F83" i="3"/>
  <c r="H76" i="3"/>
  <c r="H75" i="3"/>
  <c r="F75" i="3"/>
  <c r="G66" i="3"/>
  <c r="H66" i="3"/>
  <c r="I66" i="3"/>
  <c r="J66" i="3"/>
  <c r="K66" i="3"/>
  <c r="G69" i="3"/>
  <c r="H69" i="3"/>
  <c r="I69" i="3"/>
  <c r="J69" i="3"/>
  <c r="K69" i="3"/>
  <c r="E69" i="3"/>
  <c r="F70" i="3"/>
  <c r="E66" i="3"/>
  <c r="F67" i="3"/>
  <c r="G60" i="3"/>
  <c r="H60" i="3"/>
  <c r="I60" i="3"/>
  <c r="J60" i="3"/>
  <c r="K60" i="3"/>
  <c r="F61" i="3"/>
  <c r="E60" i="3"/>
  <c r="F59" i="3"/>
  <c r="F51" i="3"/>
  <c r="F276" i="7"/>
  <c r="F270" i="7"/>
  <c r="F254" i="7"/>
  <c r="F252" i="7"/>
  <c r="F243" i="7"/>
  <c r="F242" i="7" s="1"/>
  <c r="F238" i="7"/>
  <c r="F200" i="7"/>
  <c r="F198" i="7"/>
  <c r="F173" i="7"/>
  <c r="F162" i="7"/>
  <c r="F161" i="7"/>
  <c r="F153" i="7"/>
  <c r="F146" i="7"/>
  <c r="F142" i="7"/>
  <c r="F138" i="7"/>
  <c r="F133" i="7"/>
  <c r="F129" i="7"/>
  <c r="F124" i="7"/>
  <c r="F118" i="7"/>
  <c r="F114" i="7"/>
  <c r="F104" i="7"/>
  <c r="F98" i="7"/>
  <c r="F95" i="7"/>
  <c r="F90" i="7"/>
  <c r="F81" i="7"/>
  <c r="G73" i="7"/>
  <c r="G72" i="7" s="1"/>
  <c r="I73" i="7"/>
  <c r="I72" i="7" s="1"/>
  <c r="J73" i="7"/>
  <c r="J72" i="7" s="1"/>
  <c r="K73" i="7"/>
  <c r="K72" i="7" s="1"/>
  <c r="F74" i="7"/>
  <c r="F71" i="7"/>
  <c r="F61" i="7"/>
  <c r="F37" i="7"/>
  <c r="F33" i="7"/>
  <c r="E184" i="7"/>
  <c r="F184" i="7" s="1"/>
  <c r="E213" i="7"/>
  <c r="F213" i="7" s="1"/>
  <c r="E232" i="7"/>
  <c r="F232" i="7" s="1"/>
  <c r="H242" i="7" l="1"/>
  <c r="H241" i="7" s="1"/>
  <c r="H240" i="7" s="1"/>
  <c r="H66" i="7"/>
  <c r="H65" i="7" s="1"/>
  <c r="F66" i="7"/>
  <c r="F65" i="7" s="1"/>
  <c r="H73" i="7"/>
  <c r="H72" i="7" s="1"/>
  <c r="F73" i="7"/>
  <c r="F72" i="7" s="1"/>
  <c r="E183" i="7" l="1"/>
  <c r="E182" i="7" s="1"/>
  <c r="F253" i="7" l="1"/>
  <c r="G253" i="7"/>
  <c r="H253" i="7"/>
  <c r="I253" i="7"/>
  <c r="J253" i="7"/>
  <c r="K253" i="7"/>
  <c r="F251" i="7"/>
  <c r="F250" i="7" s="1"/>
  <c r="F249" i="7" s="1"/>
  <c r="F248" i="7" s="1"/>
  <c r="G251" i="7"/>
  <c r="G250" i="7" s="1"/>
  <c r="G249" i="7" s="1"/>
  <c r="G248" i="7" s="1"/>
  <c r="H251" i="7"/>
  <c r="H250" i="7" s="1"/>
  <c r="I251" i="7"/>
  <c r="I250" i="7" s="1"/>
  <c r="J251" i="7"/>
  <c r="J250" i="7" s="1"/>
  <c r="J249" i="7" s="1"/>
  <c r="J248" i="7" s="1"/>
  <c r="K251" i="7"/>
  <c r="K250" i="7" s="1"/>
  <c r="F341" i="7"/>
  <c r="F340" i="7" s="1"/>
  <c r="F339" i="7" s="1"/>
  <c r="F338" i="7" s="1"/>
  <c r="G341" i="7"/>
  <c r="G340" i="7" s="1"/>
  <c r="G339" i="7" s="1"/>
  <c r="G338" i="7" s="1"/>
  <c r="H341" i="7"/>
  <c r="H340" i="7" s="1"/>
  <c r="H339" i="7" s="1"/>
  <c r="H338" i="7" s="1"/>
  <c r="I341" i="7"/>
  <c r="I340" i="7" s="1"/>
  <c r="I339" i="7" s="1"/>
  <c r="I338" i="7" s="1"/>
  <c r="J341" i="7"/>
  <c r="J340" i="7" s="1"/>
  <c r="J339" i="7" s="1"/>
  <c r="J338" i="7" s="1"/>
  <c r="K341" i="7"/>
  <c r="K340" i="7" s="1"/>
  <c r="K339" i="7" s="1"/>
  <c r="F275" i="7"/>
  <c r="F274" i="7" s="1"/>
  <c r="G275" i="7"/>
  <c r="G274" i="7" s="1"/>
  <c r="H275" i="7"/>
  <c r="H274" i="7" s="1"/>
  <c r="I275" i="7"/>
  <c r="I274" i="7" s="1"/>
  <c r="J275" i="7"/>
  <c r="J274" i="7" s="1"/>
  <c r="K275" i="7"/>
  <c r="K274" i="7" s="1"/>
  <c r="F269" i="7"/>
  <c r="F268" i="7" s="1"/>
  <c r="G269" i="7"/>
  <c r="G268" i="7" s="1"/>
  <c r="H269" i="7"/>
  <c r="H268" i="7" s="1"/>
  <c r="H264" i="7" s="1"/>
  <c r="H263" i="7" s="1"/>
  <c r="I269" i="7"/>
  <c r="J269" i="7"/>
  <c r="J268" i="7" s="1"/>
  <c r="K269" i="7"/>
  <c r="K268" i="7" s="1"/>
  <c r="G296" i="7"/>
  <c r="G295" i="7" s="1"/>
  <c r="G294" i="7" s="1"/>
  <c r="H296" i="7"/>
  <c r="H295" i="7" s="1"/>
  <c r="H294" i="7" s="1"/>
  <c r="I296" i="7"/>
  <c r="I295" i="7" s="1"/>
  <c r="I294" i="7" s="1"/>
  <c r="J296" i="7"/>
  <c r="J295" i="7" s="1"/>
  <c r="J294" i="7" s="1"/>
  <c r="K296" i="7"/>
  <c r="K295" i="7" s="1"/>
  <c r="K294" i="7" s="1"/>
  <c r="E296" i="7"/>
  <c r="G300" i="7"/>
  <c r="G299" i="7" s="1"/>
  <c r="G298" i="7" s="1"/>
  <c r="H300" i="7"/>
  <c r="H299" i="7" s="1"/>
  <c r="H298" i="7" s="1"/>
  <c r="I300" i="7"/>
  <c r="I299" i="7" s="1"/>
  <c r="I298" i="7" s="1"/>
  <c r="J300" i="7"/>
  <c r="J299" i="7" s="1"/>
  <c r="J298" i="7" s="1"/>
  <c r="K300" i="7"/>
  <c r="K299" i="7" s="1"/>
  <c r="K298" i="7" s="1"/>
  <c r="E300" i="7"/>
  <c r="G304" i="7"/>
  <c r="G303" i="7" s="1"/>
  <c r="G302" i="7" s="1"/>
  <c r="H304" i="7"/>
  <c r="H303" i="7" s="1"/>
  <c r="H302" i="7" s="1"/>
  <c r="I304" i="7"/>
  <c r="I303" i="7" s="1"/>
  <c r="I302" i="7" s="1"/>
  <c r="J304" i="7"/>
  <c r="J303" i="7" s="1"/>
  <c r="J302" i="7" s="1"/>
  <c r="K304" i="7"/>
  <c r="K303" i="7" s="1"/>
  <c r="K302" i="7" s="1"/>
  <c r="E304" i="7"/>
  <c r="G308" i="7"/>
  <c r="G307" i="7" s="1"/>
  <c r="G306" i="7" s="1"/>
  <c r="H308" i="7"/>
  <c r="H307" i="7" s="1"/>
  <c r="H306" i="7" s="1"/>
  <c r="I308" i="7"/>
  <c r="I307" i="7" s="1"/>
  <c r="I306" i="7" s="1"/>
  <c r="J308" i="7"/>
  <c r="J307" i="7" s="1"/>
  <c r="J306" i="7" s="1"/>
  <c r="K308" i="7"/>
  <c r="K307" i="7" s="1"/>
  <c r="K306" i="7" s="1"/>
  <c r="E308" i="7"/>
  <c r="G314" i="7"/>
  <c r="G313" i="7" s="1"/>
  <c r="G312" i="7" s="1"/>
  <c r="G311" i="7" s="1"/>
  <c r="H314" i="7"/>
  <c r="H313" i="7" s="1"/>
  <c r="H312" i="7" s="1"/>
  <c r="H311" i="7" s="1"/>
  <c r="I314" i="7"/>
  <c r="I313" i="7" s="1"/>
  <c r="I312" i="7" s="1"/>
  <c r="I311" i="7" s="1"/>
  <c r="J314" i="7"/>
  <c r="J313" i="7" s="1"/>
  <c r="J312" i="7" s="1"/>
  <c r="J311" i="7" s="1"/>
  <c r="K314" i="7"/>
  <c r="K313" i="7" s="1"/>
  <c r="K312" i="7" s="1"/>
  <c r="K311" i="7" s="1"/>
  <c r="E314" i="7"/>
  <c r="G319" i="7"/>
  <c r="G318" i="7" s="1"/>
  <c r="G317" i="7" s="1"/>
  <c r="G316" i="7" s="1"/>
  <c r="H319" i="7"/>
  <c r="H318" i="7" s="1"/>
  <c r="H317" i="7" s="1"/>
  <c r="H316" i="7" s="1"/>
  <c r="I319" i="7"/>
  <c r="I318" i="7" s="1"/>
  <c r="I317" i="7" s="1"/>
  <c r="I316" i="7" s="1"/>
  <c r="J319" i="7"/>
  <c r="J318" i="7" s="1"/>
  <c r="J317" i="7" s="1"/>
  <c r="J316" i="7" s="1"/>
  <c r="K319" i="7"/>
  <c r="K318" i="7" s="1"/>
  <c r="K317" i="7" s="1"/>
  <c r="K316" i="7" s="1"/>
  <c r="E319" i="7"/>
  <c r="G323" i="7"/>
  <c r="G322" i="7" s="1"/>
  <c r="G321" i="7" s="1"/>
  <c r="H323" i="7"/>
  <c r="H322" i="7" s="1"/>
  <c r="H321" i="7" s="1"/>
  <c r="I323" i="7"/>
  <c r="I322" i="7" s="1"/>
  <c r="I321" i="7" s="1"/>
  <c r="J323" i="7"/>
  <c r="J322" i="7" s="1"/>
  <c r="J321" i="7" s="1"/>
  <c r="K323" i="7"/>
  <c r="G258" i="7"/>
  <c r="G257" i="7" s="1"/>
  <c r="G256" i="7" s="1"/>
  <c r="G255" i="7" s="1"/>
  <c r="H258" i="7"/>
  <c r="H257" i="7" s="1"/>
  <c r="I258" i="7"/>
  <c r="I257" i="7" s="1"/>
  <c r="J258" i="7"/>
  <c r="J257" i="7" s="1"/>
  <c r="K258" i="7"/>
  <c r="K257" i="7" s="1"/>
  <c r="G261" i="7"/>
  <c r="G260" i="7" s="1"/>
  <c r="H261" i="7"/>
  <c r="H260" i="7" s="1"/>
  <c r="I261" i="7"/>
  <c r="I260" i="7" s="1"/>
  <c r="J261" i="7"/>
  <c r="J260" i="7" s="1"/>
  <c r="K261" i="7"/>
  <c r="K260" i="7" s="1"/>
  <c r="E261" i="7"/>
  <c r="E260" i="7" s="1"/>
  <c r="E258" i="7"/>
  <c r="E257" i="7" s="1"/>
  <c r="E256" i="7" s="1"/>
  <c r="E255" i="7" s="1"/>
  <c r="G336" i="7"/>
  <c r="G335" i="7" s="1"/>
  <c r="G334" i="7" s="1"/>
  <c r="G333" i="7" s="1"/>
  <c r="H336" i="7"/>
  <c r="H335" i="7" s="1"/>
  <c r="H334" i="7" s="1"/>
  <c r="H333" i="7" s="1"/>
  <c r="I336" i="7"/>
  <c r="I335" i="7" s="1"/>
  <c r="I334" i="7" s="1"/>
  <c r="I333" i="7" s="1"/>
  <c r="J336" i="7"/>
  <c r="J335" i="7" s="1"/>
  <c r="J334" i="7" s="1"/>
  <c r="J333" i="7" s="1"/>
  <c r="K336" i="7"/>
  <c r="K335" i="7" s="1"/>
  <c r="K334" i="7" s="1"/>
  <c r="K333" i="7" s="1"/>
  <c r="E336" i="7"/>
  <c r="H57" i="7"/>
  <c r="H58" i="7"/>
  <c r="H56" i="7"/>
  <c r="F57" i="7"/>
  <c r="F58" i="7"/>
  <c r="H208" i="7"/>
  <c r="H205" i="7"/>
  <c r="F208" i="7"/>
  <c r="F205" i="7"/>
  <c r="H183" i="7"/>
  <c r="H182" i="7" s="1"/>
  <c r="H289" i="7"/>
  <c r="H12" i="7"/>
  <c r="J256" i="7" l="1"/>
  <c r="J255" i="7" s="1"/>
  <c r="I256" i="7"/>
  <c r="I255" i="7" s="1"/>
  <c r="J293" i="7"/>
  <c r="J292" i="7" s="1"/>
  <c r="J291" i="7" s="1"/>
  <c r="G264" i="7"/>
  <c r="G263" i="7" s="1"/>
  <c r="I249" i="7"/>
  <c r="I248" i="7" s="1"/>
  <c r="H293" i="7"/>
  <c r="H292" i="7" s="1"/>
  <c r="H291" i="7" s="1"/>
  <c r="G239" i="7"/>
  <c r="G293" i="7"/>
  <c r="G292" i="7" s="1"/>
  <c r="G291" i="7" s="1"/>
  <c r="H256" i="7"/>
  <c r="H255" i="7" s="1"/>
  <c r="I293" i="7"/>
  <c r="I292" i="7" s="1"/>
  <c r="I291" i="7" s="1"/>
  <c r="J264" i="7"/>
  <c r="J263" i="7" s="1"/>
  <c r="J239" i="7" s="1"/>
  <c r="F264" i="7"/>
  <c r="F263" i="7" s="1"/>
  <c r="H249" i="7"/>
  <c r="H248" i="7" s="1"/>
  <c r="H239" i="7" s="1"/>
  <c r="K264" i="7"/>
  <c r="K263" i="7" s="1"/>
  <c r="I268" i="7"/>
  <c r="I264" i="7" s="1"/>
  <c r="I263" i="7" s="1"/>
  <c r="K322" i="7"/>
  <c r="K321" i="7" s="1"/>
  <c r="K338" i="7"/>
  <c r="K249" i="7"/>
  <c r="K248" i="7" s="1"/>
  <c r="K256" i="7"/>
  <c r="K293" i="7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8" i="5"/>
  <c r="F262" i="7"/>
  <c r="F261" i="7" s="1"/>
  <c r="F260" i="7" s="1"/>
  <c r="F259" i="7"/>
  <c r="F337" i="7"/>
  <c r="F336" i="7" s="1"/>
  <c r="F335" i="7" s="1"/>
  <c r="F334" i="7" s="1"/>
  <c r="F333" i="7" s="1"/>
  <c r="E335" i="7"/>
  <c r="E334" i="7" s="1"/>
  <c r="E333" i="7" s="1"/>
  <c r="E323" i="7"/>
  <c r="E322" i="7" s="1"/>
  <c r="E321" i="7" s="1"/>
  <c r="F320" i="7"/>
  <c r="F319" i="7" s="1"/>
  <c r="F318" i="7" s="1"/>
  <c r="F317" i="7" s="1"/>
  <c r="F316" i="7" s="1"/>
  <c r="E318" i="7"/>
  <c r="E317" i="7" s="1"/>
  <c r="E316" i="7" s="1"/>
  <c r="F315" i="7"/>
  <c r="F314" i="7" s="1"/>
  <c r="F313" i="7" s="1"/>
  <c r="F312" i="7" s="1"/>
  <c r="F311" i="7" s="1"/>
  <c r="E313" i="7"/>
  <c r="E312" i="7" s="1"/>
  <c r="E311" i="7" s="1"/>
  <c r="F310" i="7"/>
  <c r="F309" i="7"/>
  <c r="E307" i="7"/>
  <c r="E306" i="7" s="1"/>
  <c r="F305" i="7"/>
  <c r="F304" i="7" s="1"/>
  <c r="F303" i="7" s="1"/>
  <c r="F302" i="7" s="1"/>
  <c r="E303" i="7"/>
  <c r="E302" i="7" s="1"/>
  <c r="F301" i="7"/>
  <c r="F300" i="7" s="1"/>
  <c r="F299" i="7" s="1"/>
  <c r="F298" i="7" s="1"/>
  <c r="E299" i="7"/>
  <c r="E298" i="7" s="1"/>
  <c r="F297" i="7"/>
  <c r="F296" i="7" s="1"/>
  <c r="F295" i="7" s="1"/>
  <c r="F294" i="7" s="1"/>
  <c r="G288" i="7"/>
  <c r="G287" i="7" s="1"/>
  <c r="G286" i="7" s="1"/>
  <c r="G285" i="7" s="1"/>
  <c r="G284" i="7" s="1"/>
  <c r="G283" i="7" s="1"/>
  <c r="H288" i="7"/>
  <c r="H287" i="7" s="1"/>
  <c r="H286" i="7" s="1"/>
  <c r="H285" i="7" s="1"/>
  <c r="H284" i="7" s="1"/>
  <c r="H283" i="7" s="1"/>
  <c r="I288" i="7"/>
  <c r="I287" i="7" s="1"/>
  <c r="I286" i="7" s="1"/>
  <c r="I285" i="7" s="1"/>
  <c r="I284" i="7" s="1"/>
  <c r="I283" i="7" s="1"/>
  <c r="J288" i="7"/>
  <c r="J287" i="7" s="1"/>
  <c r="J286" i="7" s="1"/>
  <c r="J285" i="7" s="1"/>
  <c r="J284" i="7" s="1"/>
  <c r="J283" i="7" s="1"/>
  <c r="K288" i="7"/>
  <c r="K287" i="7" s="1"/>
  <c r="K286" i="7" s="1"/>
  <c r="K285" i="7" s="1"/>
  <c r="K284" i="7" s="1"/>
  <c r="K283" i="7" s="1"/>
  <c r="F290" i="7"/>
  <c r="E289" i="7"/>
  <c r="I239" i="7" l="1"/>
  <c r="F323" i="7"/>
  <c r="F322" i="7" s="1"/>
  <c r="F321" i="7" s="1"/>
  <c r="K292" i="7"/>
  <c r="K291" i="7" s="1"/>
  <c r="K255" i="7"/>
  <c r="F258" i="7"/>
  <c r="F257" i="7" s="1"/>
  <c r="F256" i="7" s="1"/>
  <c r="F255" i="7" s="1"/>
  <c r="E288" i="7"/>
  <c r="F308" i="7"/>
  <c r="F307" i="7" s="1"/>
  <c r="F306" i="7" s="1"/>
  <c r="F293" i="7" s="1"/>
  <c r="E295" i="7"/>
  <c r="E294" i="7" s="1"/>
  <c r="E293" i="7" s="1"/>
  <c r="F65" i="3"/>
  <c r="H80" i="3"/>
  <c r="F289" i="7"/>
  <c r="F288" i="7" s="1"/>
  <c r="F287" i="7" s="1"/>
  <c r="F286" i="7" s="1"/>
  <c r="F285" i="7" s="1"/>
  <c r="F284" i="7" s="1"/>
  <c r="F283" i="7" s="1"/>
  <c r="F281" i="7"/>
  <c r="F280" i="7" s="1"/>
  <c r="F279" i="7" s="1"/>
  <c r="F278" i="7" s="1"/>
  <c r="F277" i="7" s="1"/>
  <c r="G281" i="7"/>
  <c r="G280" i="7" s="1"/>
  <c r="G279" i="7" s="1"/>
  <c r="G278" i="7" s="1"/>
  <c r="G277" i="7" s="1"/>
  <c r="H281" i="7"/>
  <c r="H280" i="7" s="1"/>
  <c r="H279" i="7" s="1"/>
  <c r="H278" i="7" s="1"/>
  <c r="H277" i="7" s="1"/>
  <c r="I281" i="7"/>
  <c r="I280" i="7" s="1"/>
  <c r="I279" i="7" s="1"/>
  <c r="I278" i="7" s="1"/>
  <c r="I277" i="7" s="1"/>
  <c r="J281" i="7"/>
  <c r="J280" i="7" s="1"/>
  <c r="J279" i="7" s="1"/>
  <c r="J278" i="7" s="1"/>
  <c r="J277" i="7" s="1"/>
  <c r="K281" i="7"/>
  <c r="K280" i="7" s="1"/>
  <c r="K279" i="7" s="1"/>
  <c r="K278" i="7" s="1"/>
  <c r="K277" i="7" s="1"/>
  <c r="E281" i="7"/>
  <c r="E280" i="7" s="1"/>
  <c r="E279" i="7" s="1"/>
  <c r="E278" i="7" s="1"/>
  <c r="E277" i="7" s="1"/>
  <c r="E275" i="7"/>
  <c r="E274" i="7" s="1"/>
  <c r="F60" i="7"/>
  <c r="F59" i="7" s="1"/>
  <c r="G60" i="7"/>
  <c r="G59" i="7" s="1"/>
  <c r="H60" i="7"/>
  <c r="H59" i="7" s="1"/>
  <c r="I60" i="7"/>
  <c r="I59" i="7" s="1"/>
  <c r="J60" i="7"/>
  <c r="J59" i="7" s="1"/>
  <c r="K60" i="7"/>
  <c r="K59" i="7" s="1"/>
  <c r="E60" i="7"/>
  <c r="E59" i="7" s="1"/>
  <c r="E73" i="7"/>
  <c r="E72" i="7" s="1"/>
  <c r="F97" i="7"/>
  <c r="F96" i="7" s="1"/>
  <c r="G97" i="7"/>
  <c r="G96" i="7" s="1"/>
  <c r="H97" i="7"/>
  <c r="H96" i="7" s="1"/>
  <c r="I97" i="7"/>
  <c r="I96" i="7" s="1"/>
  <c r="J97" i="7"/>
  <c r="J96" i="7" s="1"/>
  <c r="K97" i="7"/>
  <c r="K96" i="7" s="1"/>
  <c r="E97" i="7"/>
  <c r="E96" i="7" s="1"/>
  <c r="F292" i="7" l="1"/>
  <c r="F291" i="7" s="1"/>
  <c r="E287" i="7"/>
  <c r="E286" i="7" s="1"/>
  <c r="E285" i="7" s="1"/>
  <c r="E284" i="7" s="1"/>
  <c r="E283" i="7" s="1"/>
  <c r="E253" i="7"/>
  <c r="E269" i="7"/>
  <c r="E268" i="7" s="1"/>
  <c r="E264" i="7" s="1"/>
  <c r="E263" i="7" s="1"/>
  <c r="E341" i="7"/>
  <c r="E340" i="7" s="1"/>
  <c r="E339" i="7" s="1"/>
  <c r="E338" i="7" s="1"/>
  <c r="E292" i="7" s="1"/>
  <c r="E291" i="7" s="1"/>
  <c r="E251" i="7"/>
  <c r="E250" i="7" s="1"/>
  <c r="E245" i="7"/>
  <c r="E212" i="7"/>
  <c r="E211" i="7" s="1"/>
  <c r="E210" i="7" s="1"/>
  <c r="G235" i="7"/>
  <c r="H235" i="7"/>
  <c r="J235" i="7"/>
  <c r="K235" i="7"/>
  <c r="E236" i="7"/>
  <c r="F237" i="7"/>
  <c r="G237" i="7"/>
  <c r="H237" i="7"/>
  <c r="I237" i="7"/>
  <c r="J237" i="7"/>
  <c r="K237" i="7"/>
  <c r="E237" i="7"/>
  <c r="F231" i="7"/>
  <c r="F230" i="7" s="1"/>
  <c r="F229" i="7" s="1"/>
  <c r="G231" i="7"/>
  <c r="G230" i="7" s="1"/>
  <c r="G229" i="7" s="1"/>
  <c r="H231" i="7"/>
  <c r="H230" i="7" s="1"/>
  <c r="H229" i="7" s="1"/>
  <c r="I231" i="7"/>
  <c r="I230" i="7" s="1"/>
  <c r="I229" i="7" s="1"/>
  <c r="J231" i="7"/>
  <c r="J230" i="7" s="1"/>
  <c r="J229" i="7" s="1"/>
  <c r="K231" i="7"/>
  <c r="K230" i="7" s="1"/>
  <c r="K229" i="7" s="1"/>
  <c r="G227" i="7"/>
  <c r="G226" i="7" s="1"/>
  <c r="G225" i="7" s="1"/>
  <c r="H227" i="7"/>
  <c r="H226" i="7" s="1"/>
  <c r="H225" i="7" s="1"/>
  <c r="I227" i="7"/>
  <c r="I226" i="7" s="1"/>
  <c r="I225" i="7" s="1"/>
  <c r="J227" i="7"/>
  <c r="J226" i="7" s="1"/>
  <c r="J225" i="7" s="1"/>
  <c r="K227" i="7"/>
  <c r="K226" i="7" s="1"/>
  <c r="K225" i="7" s="1"/>
  <c r="E231" i="7"/>
  <c r="E230" i="7" s="1"/>
  <c r="E229" i="7" s="1"/>
  <c r="F223" i="7"/>
  <c r="F222" i="7" s="1"/>
  <c r="F221" i="7" s="1"/>
  <c r="G223" i="7"/>
  <c r="G222" i="7" s="1"/>
  <c r="G221" i="7" s="1"/>
  <c r="H223" i="7"/>
  <c r="H222" i="7" s="1"/>
  <c r="H221" i="7" s="1"/>
  <c r="I223" i="7"/>
  <c r="I222" i="7" s="1"/>
  <c r="I221" i="7" s="1"/>
  <c r="J223" i="7"/>
  <c r="J222" i="7" s="1"/>
  <c r="J221" i="7" s="1"/>
  <c r="K223" i="7"/>
  <c r="K222" i="7" s="1"/>
  <c r="K221" i="7" s="1"/>
  <c r="G219" i="7"/>
  <c r="G218" i="7" s="1"/>
  <c r="G217" i="7" s="1"/>
  <c r="H219" i="7"/>
  <c r="H218" i="7" s="1"/>
  <c r="H217" i="7" s="1"/>
  <c r="I219" i="7"/>
  <c r="I218" i="7" s="1"/>
  <c r="I217" i="7" s="1"/>
  <c r="J219" i="7"/>
  <c r="J218" i="7" s="1"/>
  <c r="J217" i="7" s="1"/>
  <c r="K219" i="7"/>
  <c r="K218" i="7" s="1"/>
  <c r="K217" i="7" s="1"/>
  <c r="E223" i="7"/>
  <c r="E222" i="7" s="1"/>
  <c r="E221" i="7" s="1"/>
  <c r="E220" i="7"/>
  <c r="K212" i="7"/>
  <c r="K211" i="7" s="1"/>
  <c r="K210" i="7" s="1"/>
  <c r="J212" i="7"/>
  <c r="J211" i="7" s="1"/>
  <c r="J210" i="7" s="1"/>
  <c r="I212" i="7"/>
  <c r="I211" i="7" s="1"/>
  <c r="I210" i="7" s="1"/>
  <c r="H212" i="7"/>
  <c r="H211" i="7" s="1"/>
  <c r="H210" i="7" s="1"/>
  <c r="G212" i="7"/>
  <c r="G211" i="7" s="1"/>
  <c r="G210" i="7" s="1"/>
  <c r="F212" i="7"/>
  <c r="F211" i="7" s="1"/>
  <c r="F210" i="7" s="1"/>
  <c r="F77" i="7"/>
  <c r="G77" i="7"/>
  <c r="H77" i="7"/>
  <c r="I77" i="7"/>
  <c r="J77" i="7"/>
  <c r="K77" i="7"/>
  <c r="E77" i="7"/>
  <c r="F80" i="7"/>
  <c r="F79" i="7" s="1"/>
  <c r="G80" i="7"/>
  <c r="G79" i="7" s="1"/>
  <c r="H80" i="7"/>
  <c r="H79" i="7" s="1"/>
  <c r="I80" i="7"/>
  <c r="I79" i="7" s="1"/>
  <c r="J80" i="7"/>
  <c r="J79" i="7" s="1"/>
  <c r="K80" i="7"/>
  <c r="K79" i="7" s="1"/>
  <c r="E80" i="7"/>
  <c r="E79" i="7" s="1"/>
  <c r="F207" i="7"/>
  <c r="F206" i="7" s="1"/>
  <c r="G207" i="7"/>
  <c r="G206" i="7" s="1"/>
  <c r="H207" i="7"/>
  <c r="H206" i="7" s="1"/>
  <c r="I207" i="7"/>
  <c r="I206" i="7" s="1"/>
  <c r="J207" i="7"/>
  <c r="J206" i="7" s="1"/>
  <c r="K207" i="7"/>
  <c r="K206" i="7" s="1"/>
  <c r="E207" i="7"/>
  <c r="E206" i="7" s="1"/>
  <c r="F204" i="7"/>
  <c r="F203" i="7" s="1"/>
  <c r="G204" i="7"/>
  <c r="G203" i="7" s="1"/>
  <c r="H204" i="7"/>
  <c r="H203" i="7" s="1"/>
  <c r="I204" i="7"/>
  <c r="I203" i="7" s="1"/>
  <c r="I202" i="7" s="1"/>
  <c r="I201" i="7" s="1"/>
  <c r="J204" i="7"/>
  <c r="J203" i="7" s="1"/>
  <c r="K204" i="7"/>
  <c r="K203" i="7" s="1"/>
  <c r="E204" i="7"/>
  <c r="E203" i="7" s="1"/>
  <c r="F197" i="7"/>
  <c r="G197" i="7"/>
  <c r="H197" i="7"/>
  <c r="I197" i="7"/>
  <c r="J197" i="7"/>
  <c r="K197" i="7"/>
  <c r="E197" i="7"/>
  <c r="F199" i="7"/>
  <c r="G199" i="7"/>
  <c r="H199" i="7"/>
  <c r="I199" i="7"/>
  <c r="J199" i="7"/>
  <c r="K199" i="7"/>
  <c r="E199" i="7"/>
  <c r="F183" i="7"/>
  <c r="F182" i="7" s="1"/>
  <c r="K181" i="7"/>
  <c r="K180" i="7" s="1"/>
  <c r="I181" i="7"/>
  <c r="I180" i="7" s="1"/>
  <c r="H181" i="7"/>
  <c r="H180" i="7" s="1"/>
  <c r="F176" i="7"/>
  <c r="F175" i="7" s="1"/>
  <c r="F174" i="7" s="1"/>
  <c r="G176" i="7"/>
  <c r="G175" i="7" s="1"/>
  <c r="G174" i="7" s="1"/>
  <c r="H176" i="7"/>
  <c r="H175" i="7" s="1"/>
  <c r="H174" i="7" s="1"/>
  <c r="I176" i="7"/>
  <c r="I175" i="7" s="1"/>
  <c r="I174" i="7" s="1"/>
  <c r="J176" i="7"/>
  <c r="J175" i="7" s="1"/>
  <c r="J174" i="7" s="1"/>
  <c r="K176" i="7"/>
  <c r="K175" i="7" s="1"/>
  <c r="K174" i="7" s="1"/>
  <c r="E176" i="7"/>
  <c r="E175" i="7" s="1"/>
  <c r="E174" i="7" s="1"/>
  <c r="F172" i="7"/>
  <c r="F171" i="7" s="1"/>
  <c r="F170" i="7" s="1"/>
  <c r="G172" i="7"/>
  <c r="G171" i="7" s="1"/>
  <c r="G170" i="7" s="1"/>
  <c r="H172" i="7"/>
  <c r="H171" i="7" s="1"/>
  <c r="H170" i="7" s="1"/>
  <c r="I172" i="7"/>
  <c r="I171" i="7" s="1"/>
  <c r="I170" i="7" s="1"/>
  <c r="I169" i="7" s="1"/>
  <c r="I168" i="7" s="1"/>
  <c r="J172" i="7"/>
  <c r="J171" i="7" s="1"/>
  <c r="J170" i="7" s="1"/>
  <c r="K172" i="7"/>
  <c r="K171" i="7" s="1"/>
  <c r="K170" i="7" s="1"/>
  <c r="E172" i="7"/>
  <c r="E171" i="7" s="1"/>
  <c r="E170" i="7" s="1"/>
  <c r="K160" i="7"/>
  <c r="J160" i="7"/>
  <c r="J159" i="7" s="1"/>
  <c r="J158" i="7" s="1"/>
  <c r="J157" i="7" s="1"/>
  <c r="J156" i="7" s="1"/>
  <c r="I160" i="7"/>
  <c r="H160" i="7"/>
  <c r="G160" i="7"/>
  <c r="F160" i="7"/>
  <c r="F159" i="7" s="1"/>
  <c r="F158" i="7" s="1"/>
  <c r="F157" i="7" s="1"/>
  <c r="F156" i="7" s="1"/>
  <c r="E160" i="7"/>
  <c r="G151" i="7"/>
  <c r="H151" i="7"/>
  <c r="I151" i="7"/>
  <c r="J151" i="7"/>
  <c r="K151" i="7"/>
  <c r="F154" i="7"/>
  <c r="G154" i="7"/>
  <c r="H154" i="7"/>
  <c r="I154" i="7"/>
  <c r="J154" i="7"/>
  <c r="K154" i="7"/>
  <c r="E154" i="7"/>
  <c r="E152" i="7"/>
  <c r="E169" i="7" l="1"/>
  <c r="E168" i="7" s="1"/>
  <c r="H169" i="7"/>
  <c r="H168" i="7" s="1"/>
  <c r="I196" i="7"/>
  <c r="I195" i="7" s="1"/>
  <c r="I179" i="7" s="1"/>
  <c r="E202" i="7"/>
  <c r="E201" i="7" s="1"/>
  <c r="H202" i="7"/>
  <c r="H201" i="7" s="1"/>
  <c r="H196" i="7"/>
  <c r="H195" i="7" s="1"/>
  <c r="H179" i="7" s="1"/>
  <c r="G169" i="7"/>
  <c r="G168" i="7" s="1"/>
  <c r="E249" i="7"/>
  <c r="E248" i="7" s="1"/>
  <c r="J169" i="7"/>
  <c r="J168" i="7" s="1"/>
  <c r="F169" i="7"/>
  <c r="F168" i="7" s="1"/>
  <c r="K196" i="7"/>
  <c r="K195" i="7" s="1"/>
  <c r="K179" i="7" s="1"/>
  <c r="G196" i="7"/>
  <c r="G195" i="7" s="1"/>
  <c r="J202" i="7"/>
  <c r="J201" i="7" s="1"/>
  <c r="F202" i="7"/>
  <c r="F201" i="7" s="1"/>
  <c r="G202" i="7"/>
  <c r="G201" i="7" s="1"/>
  <c r="J196" i="7"/>
  <c r="J195" i="7" s="1"/>
  <c r="J179" i="7" s="1"/>
  <c r="F196" i="7"/>
  <c r="F195" i="7" s="1"/>
  <c r="H150" i="7"/>
  <c r="H149" i="7" s="1"/>
  <c r="H148" i="7" s="1"/>
  <c r="H147" i="7" s="1"/>
  <c r="I150" i="7"/>
  <c r="I149" i="7" s="1"/>
  <c r="I148" i="7" s="1"/>
  <c r="I147" i="7" s="1"/>
  <c r="G150" i="7"/>
  <c r="G149" i="7" s="1"/>
  <c r="G148" i="7" s="1"/>
  <c r="G147" i="7" s="1"/>
  <c r="K150" i="7"/>
  <c r="K149" i="7" s="1"/>
  <c r="K148" i="7" s="1"/>
  <c r="K147" i="7" s="1"/>
  <c r="J150" i="7"/>
  <c r="J149" i="7" s="1"/>
  <c r="J148" i="7" s="1"/>
  <c r="J147" i="7" s="1"/>
  <c r="E244" i="7"/>
  <c r="E241" i="7" s="1"/>
  <c r="E240" i="7" s="1"/>
  <c r="K240" i="7"/>
  <c r="K239" i="7" s="1"/>
  <c r="H159" i="7"/>
  <c r="H158" i="7" s="1"/>
  <c r="H157" i="7" s="1"/>
  <c r="H156" i="7" s="1"/>
  <c r="E151" i="7"/>
  <c r="F152" i="7"/>
  <c r="F151" i="7" s="1"/>
  <c r="E235" i="7"/>
  <c r="E234" i="7" s="1"/>
  <c r="E233" i="7" s="1"/>
  <c r="F236" i="7"/>
  <c r="F235" i="7" s="1"/>
  <c r="F234" i="7" s="1"/>
  <c r="F233" i="7" s="1"/>
  <c r="F245" i="7"/>
  <c r="F244" i="7" s="1"/>
  <c r="F241" i="7" s="1"/>
  <c r="F240" i="7" s="1"/>
  <c r="F239" i="7" s="1"/>
  <c r="E227" i="7"/>
  <c r="E226" i="7" s="1"/>
  <c r="E225" i="7" s="1"/>
  <c r="F228" i="7"/>
  <c r="F227" i="7" s="1"/>
  <c r="F226" i="7" s="1"/>
  <c r="F225" i="7" s="1"/>
  <c r="E219" i="7"/>
  <c r="E218" i="7" s="1"/>
  <c r="E217" i="7" s="1"/>
  <c r="E209" i="7" s="1"/>
  <c r="F220" i="7"/>
  <c r="F219" i="7" s="1"/>
  <c r="F218" i="7" s="1"/>
  <c r="F217" i="7" s="1"/>
  <c r="K234" i="7"/>
  <c r="K233" i="7" s="1"/>
  <c r="G234" i="7"/>
  <c r="G233" i="7" s="1"/>
  <c r="G209" i="7" s="1"/>
  <c r="I234" i="7"/>
  <c r="I233" i="7" s="1"/>
  <c r="I209" i="7" s="1"/>
  <c r="J234" i="7"/>
  <c r="J233" i="7" s="1"/>
  <c r="J209" i="7" s="1"/>
  <c r="E181" i="7"/>
  <c r="E180" i="7" s="1"/>
  <c r="H234" i="7"/>
  <c r="H233" i="7" s="1"/>
  <c r="H209" i="7" s="1"/>
  <c r="H178" i="7" s="1"/>
  <c r="G181" i="7"/>
  <c r="G180" i="7" s="1"/>
  <c r="F181" i="7"/>
  <c r="F180" i="7" s="1"/>
  <c r="F179" i="7" s="1"/>
  <c r="K202" i="7"/>
  <c r="K201" i="7" s="1"/>
  <c r="E196" i="7"/>
  <c r="E195" i="7" s="1"/>
  <c r="G159" i="7"/>
  <c r="G158" i="7" s="1"/>
  <c r="G157" i="7" s="1"/>
  <c r="G156" i="7" s="1"/>
  <c r="K159" i="7"/>
  <c r="K169" i="7"/>
  <c r="K168" i="7" s="1"/>
  <c r="E159" i="7"/>
  <c r="E158" i="7" s="1"/>
  <c r="E157" i="7" s="1"/>
  <c r="E156" i="7" s="1"/>
  <c r="I159" i="7"/>
  <c r="I158" i="7" s="1"/>
  <c r="I157" i="7" s="1"/>
  <c r="I156" i="7" s="1"/>
  <c r="F209" i="7" l="1"/>
  <c r="I178" i="7"/>
  <c r="K158" i="7"/>
  <c r="K157" i="7" s="1"/>
  <c r="K156" i="7" s="1"/>
  <c r="F178" i="7"/>
  <c r="E239" i="7"/>
  <c r="J178" i="7"/>
  <c r="E179" i="7"/>
  <c r="E178" i="7" s="1"/>
  <c r="G179" i="7"/>
  <c r="G178" i="7" s="1"/>
  <c r="F150" i="7"/>
  <c r="F149" i="7" s="1"/>
  <c r="F148" i="7" s="1"/>
  <c r="F147" i="7" s="1"/>
  <c r="E150" i="7"/>
  <c r="E149" i="7" s="1"/>
  <c r="E148" i="7" s="1"/>
  <c r="E147" i="7" s="1"/>
  <c r="K209" i="7"/>
  <c r="K178" i="7" s="1"/>
  <c r="K145" i="7" l="1"/>
  <c r="K144" i="7" s="1"/>
  <c r="K143" i="7" s="1"/>
  <c r="J145" i="7"/>
  <c r="J144" i="7" s="1"/>
  <c r="J143" i="7" s="1"/>
  <c r="I145" i="7"/>
  <c r="I144" i="7" s="1"/>
  <c r="I143" i="7" s="1"/>
  <c r="H145" i="7"/>
  <c r="H144" i="7" s="1"/>
  <c r="H143" i="7" s="1"/>
  <c r="G145" i="7"/>
  <c r="G144" i="7" s="1"/>
  <c r="G143" i="7" s="1"/>
  <c r="F145" i="7"/>
  <c r="F144" i="7" s="1"/>
  <c r="F143" i="7" s="1"/>
  <c r="E145" i="7"/>
  <c r="E144" i="7" s="1"/>
  <c r="E143" i="7" s="1"/>
  <c r="K141" i="7"/>
  <c r="K140" i="7" s="1"/>
  <c r="K139" i="7" s="1"/>
  <c r="J141" i="7"/>
  <c r="J140" i="7" s="1"/>
  <c r="J139" i="7" s="1"/>
  <c r="I141" i="7"/>
  <c r="I140" i="7" s="1"/>
  <c r="I139" i="7" s="1"/>
  <c r="H141" i="7"/>
  <c r="H140" i="7" s="1"/>
  <c r="H139" i="7" s="1"/>
  <c r="G141" i="7"/>
  <c r="G140" i="7" s="1"/>
  <c r="G139" i="7" s="1"/>
  <c r="F141" i="7"/>
  <c r="F140" i="7" s="1"/>
  <c r="F139" i="7" s="1"/>
  <c r="E141" i="7"/>
  <c r="E140" i="7" s="1"/>
  <c r="E139" i="7" s="1"/>
  <c r="K137" i="7"/>
  <c r="K136" i="7" s="1"/>
  <c r="K135" i="7" s="1"/>
  <c r="J137" i="7"/>
  <c r="J136" i="7" s="1"/>
  <c r="J135" i="7" s="1"/>
  <c r="J134" i="7" s="1"/>
  <c r="I137" i="7"/>
  <c r="I136" i="7" s="1"/>
  <c r="I135" i="7" s="1"/>
  <c r="H137" i="7"/>
  <c r="H136" i="7" s="1"/>
  <c r="H135" i="7" s="1"/>
  <c r="G137" i="7"/>
  <c r="G136" i="7" s="1"/>
  <c r="G135" i="7" s="1"/>
  <c r="F137" i="7"/>
  <c r="F136" i="7" s="1"/>
  <c r="F135" i="7" s="1"/>
  <c r="F134" i="7" s="1"/>
  <c r="E137" i="7"/>
  <c r="E136" i="7" s="1"/>
  <c r="E135" i="7" s="1"/>
  <c r="K132" i="7"/>
  <c r="K131" i="7" s="1"/>
  <c r="J132" i="7"/>
  <c r="J131" i="7" s="1"/>
  <c r="J130" i="7" s="1"/>
  <c r="I132" i="7"/>
  <c r="I131" i="7" s="1"/>
  <c r="I130" i="7" s="1"/>
  <c r="H132" i="7"/>
  <c r="H131" i="7" s="1"/>
  <c r="H130" i="7" s="1"/>
  <c r="G132" i="7"/>
  <c r="G131" i="7" s="1"/>
  <c r="G130" i="7" s="1"/>
  <c r="F132" i="7"/>
  <c r="F131" i="7" s="1"/>
  <c r="F130" i="7" s="1"/>
  <c r="E132" i="7"/>
  <c r="E131" i="7" s="1"/>
  <c r="E130" i="7" s="1"/>
  <c r="K128" i="7"/>
  <c r="K127" i="7" s="1"/>
  <c r="K126" i="7" s="1"/>
  <c r="J128" i="7"/>
  <c r="J127" i="7" s="1"/>
  <c r="J126" i="7" s="1"/>
  <c r="I128" i="7"/>
  <c r="I127" i="7" s="1"/>
  <c r="I126" i="7" s="1"/>
  <c r="H128" i="7"/>
  <c r="H127" i="7" s="1"/>
  <c r="H126" i="7" s="1"/>
  <c r="H125" i="7" s="1"/>
  <c r="G128" i="7"/>
  <c r="G127" i="7" s="1"/>
  <c r="G126" i="7" s="1"/>
  <c r="F128" i="7"/>
  <c r="F127" i="7" s="1"/>
  <c r="F126" i="7" s="1"/>
  <c r="E128" i="7"/>
  <c r="E127" i="7" s="1"/>
  <c r="E126" i="7" s="1"/>
  <c r="K123" i="7"/>
  <c r="K122" i="7" s="1"/>
  <c r="K121" i="7" s="1"/>
  <c r="K120" i="7" s="1"/>
  <c r="J123" i="7"/>
  <c r="J122" i="7" s="1"/>
  <c r="J121" i="7" s="1"/>
  <c r="J120" i="7" s="1"/>
  <c r="I123" i="7"/>
  <c r="I122" i="7" s="1"/>
  <c r="I121" i="7" s="1"/>
  <c r="I120" i="7" s="1"/>
  <c r="H123" i="7"/>
  <c r="H122" i="7" s="1"/>
  <c r="H121" i="7" s="1"/>
  <c r="H120" i="7" s="1"/>
  <c r="G123" i="7"/>
  <c r="G122" i="7" s="1"/>
  <c r="G121" i="7" s="1"/>
  <c r="G120" i="7" s="1"/>
  <c r="F123" i="7"/>
  <c r="F122" i="7" s="1"/>
  <c r="F121" i="7" s="1"/>
  <c r="F120" i="7" s="1"/>
  <c r="E123" i="7"/>
  <c r="E122" i="7" s="1"/>
  <c r="E121" i="7" s="1"/>
  <c r="E120" i="7" s="1"/>
  <c r="K117" i="7"/>
  <c r="K116" i="7" s="1"/>
  <c r="K115" i="7" s="1"/>
  <c r="J117" i="7"/>
  <c r="J116" i="7" s="1"/>
  <c r="J115" i="7" s="1"/>
  <c r="I117" i="7"/>
  <c r="I116" i="7" s="1"/>
  <c r="I115" i="7" s="1"/>
  <c r="H117" i="7"/>
  <c r="H116" i="7" s="1"/>
  <c r="H115" i="7" s="1"/>
  <c r="G117" i="7"/>
  <c r="G116" i="7" s="1"/>
  <c r="G115" i="7" s="1"/>
  <c r="F117" i="7"/>
  <c r="F116" i="7" s="1"/>
  <c r="F115" i="7" s="1"/>
  <c r="E117" i="7"/>
  <c r="E116" i="7" s="1"/>
  <c r="E115" i="7" s="1"/>
  <c r="K113" i="7"/>
  <c r="K112" i="7" s="1"/>
  <c r="K111" i="7" s="1"/>
  <c r="J113" i="7"/>
  <c r="J112" i="7" s="1"/>
  <c r="J111" i="7" s="1"/>
  <c r="I113" i="7"/>
  <c r="I112" i="7" s="1"/>
  <c r="I111" i="7" s="1"/>
  <c r="I110" i="7" s="1"/>
  <c r="I109" i="7" s="1"/>
  <c r="H113" i="7"/>
  <c r="H112" i="7" s="1"/>
  <c r="H111" i="7" s="1"/>
  <c r="G113" i="7"/>
  <c r="G112" i="7" s="1"/>
  <c r="G111" i="7" s="1"/>
  <c r="F113" i="7"/>
  <c r="F112" i="7" s="1"/>
  <c r="F111" i="7" s="1"/>
  <c r="E113" i="7"/>
  <c r="E112" i="7" s="1"/>
  <c r="E111" i="7" s="1"/>
  <c r="E110" i="7" s="1"/>
  <c r="E109" i="7" s="1"/>
  <c r="K107" i="7"/>
  <c r="K106" i="7" s="1"/>
  <c r="K105" i="7" s="1"/>
  <c r="J107" i="7"/>
  <c r="J106" i="7" s="1"/>
  <c r="J105" i="7" s="1"/>
  <c r="I107" i="7"/>
  <c r="I106" i="7" s="1"/>
  <c r="I105" i="7" s="1"/>
  <c r="H107" i="7"/>
  <c r="H106" i="7" s="1"/>
  <c r="H105" i="7" s="1"/>
  <c r="G107" i="7"/>
  <c r="G106" i="7" s="1"/>
  <c r="G105" i="7" s="1"/>
  <c r="F107" i="7"/>
  <c r="F106" i="7" s="1"/>
  <c r="F105" i="7" s="1"/>
  <c r="E107" i="7"/>
  <c r="E106" i="7" s="1"/>
  <c r="E105" i="7" s="1"/>
  <c r="K103" i="7"/>
  <c r="K102" i="7" s="1"/>
  <c r="K101" i="7" s="1"/>
  <c r="J103" i="7"/>
  <c r="J102" i="7" s="1"/>
  <c r="J101" i="7" s="1"/>
  <c r="I103" i="7"/>
  <c r="I102" i="7" s="1"/>
  <c r="I101" i="7" s="1"/>
  <c r="H103" i="7"/>
  <c r="H102" i="7" s="1"/>
  <c r="H101" i="7" s="1"/>
  <c r="G103" i="7"/>
  <c r="G102" i="7" s="1"/>
  <c r="G101" i="7" s="1"/>
  <c r="G100" i="7" s="1"/>
  <c r="G99" i="7" s="1"/>
  <c r="F103" i="7"/>
  <c r="F102" i="7" s="1"/>
  <c r="F101" i="7" s="1"/>
  <c r="E103" i="7"/>
  <c r="E102" i="7" s="1"/>
  <c r="E101" i="7" s="1"/>
  <c r="K94" i="7"/>
  <c r="K93" i="7" s="1"/>
  <c r="J94" i="7"/>
  <c r="J93" i="7" s="1"/>
  <c r="J92" i="7" s="1"/>
  <c r="J91" i="7" s="1"/>
  <c r="I94" i="7"/>
  <c r="I93" i="7" s="1"/>
  <c r="I92" i="7" s="1"/>
  <c r="I91" i="7" s="1"/>
  <c r="H94" i="7"/>
  <c r="H93" i="7" s="1"/>
  <c r="H92" i="7" s="1"/>
  <c r="H91" i="7" s="1"/>
  <c r="G94" i="7"/>
  <c r="G93" i="7" s="1"/>
  <c r="G92" i="7" s="1"/>
  <c r="G91" i="7" s="1"/>
  <c r="F94" i="7"/>
  <c r="F93" i="7" s="1"/>
  <c r="F92" i="7" s="1"/>
  <c r="F91" i="7" s="1"/>
  <c r="E94" i="7"/>
  <c r="E93" i="7" s="1"/>
  <c r="E92" i="7" s="1"/>
  <c r="E91" i="7" s="1"/>
  <c r="F89" i="7"/>
  <c r="F88" i="7" s="1"/>
  <c r="F87" i="7" s="1"/>
  <c r="F86" i="7" s="1"/>
  <c r="G89" i="7"/>
  <c r="G88" i="7" s="1"/>
  <c r="G87" i="7" s="1"/>
  <c r="G86" i="7" s="1"/>
  <c r="H89" i="7"/>
  <c r="H88" i="7" s="1"/>
  <c r="H87" i="7" s="1"/>
  <c r="H86" i="7" s="1"/>
  <c r="I89" i="7"/>
  <c r="I88" i="7" s="1"/>
  <c r="I87" i="7" s="1"/>
  <c r="I86" i="7" s="1"/>
  <c r="J89" i="7"/>
  <c r="J88" i="7" s="1"/>
  <c r="J87" i="7" s="1"/>
  <c r="J86" i="7" s="1"/>
  <c r="K89" i="7"/>
  <c r="K88" i="7" s="1"/>
  <c r="K87" i="7" s="1"/>
  <c r="K86" i="7" s="1"/>
  <c r="E89" i="7"/>
  <c r="E88" i="7" s="1"/>
  <c r="E87" i="7" s="1"/>
  <c r="E86" i="7" s="1"/>
  <c r="K84" i="7"/>
  <c r="K83" i="7" s="1"/>
  <c r="K82" i="7" s="1"/>
  <c r="J84" i="7"/>
  <c r="J83" i="7" s="1"/>
  <c r="J82" i="7" s="1"/>
  <c r="I84" i="7"/>
  <c r="I83" i="7" s="1"/>
  <c r="I82" i="7" s="1"/>
  <c r="H84" i="7"/>
  <c r="H83" i="7" s="1"/>
  <c r="H82" i="7" s="1"/>
  <c r="G84" i="7"/>
  <c r="G83" i="7" s="1"/>
  <c r="G82" i="7" s="1"/>
  <c r="F84" i="7"/>
  <c r="F83" i="7" s="1"/>
  <c r="F82" i="7" s="1"/>
  <c r="E84" i="7"/>
  <c r="E83" i="7" s="1"/>
  <c r="E82" i="7" s="1"/>
  <c r="K76" i="7"/>
  <c r="K75" i="7" s="1"/>
  <c r="J76" i="7"/>
  <c r="J75" i="7" s="1"/>
  <c r="I76" i="7"/>
  <c r="I75" i="7" s="1"/>
  <c r="H76" i="7"/>
  <c r="H75" i="7" s="1"/>
  <c r="G76" i="7"/>
  <c r="G75" i="7" s="1"/>
  <c r="F76" i="7"/>
  <c r="F75" i="7" s="1"/>
  <c r="E76" i="7"/>
  <c r="E75" i="7" s="1"/>
  <c r="F70" i="7"/>
  <c r="F69" i="7" s="1"/>
  <c r="F68" i="7" s="1"/>
  <c r="G70" i="7"/>
  <c r="G69" i="7" s="1"/>
  <c r="G68" i="7" s="1"/>
  <c r="H70" i="7"/>
  <c r="H69" i="7" s="1"/>
  <c r="H68" i="7" s="1"/>
  <c r="I70" i="7"/>
  <c r="I69" i="7" s="1"/>
  <c r="I68" i="7" s="1"/>
  <c r="J70" i="7"/>
  <c r="J69" i="7" s="1"/>
  <c r="J68" i="7" s="1"/>
  <c r="K70" i="7"/>
  <c r="K69" i="7" s="1"/>
  <c r="K68" i="7" s="1"/>
  <c r="E70" i="7"/>
  <c r="E69" i="7" s="1"/>
  <c r="E68" i="7" s="1"/>
  <c r="G55" i="7"/>
  <c r="G54" i="7" s="1"/>
  <c r="G53" i="7" s="1"/>
  <c r="H55" i="7"/>
  <c r="H54" i="7" s="1"/>
  <c r="H53" i="7" s="1"/>
  <c r="I55" i="7"/>
  <c r="I54" i="7" s="1"/>
  <c r="I53" i="7" s="1"/>
  <c r="I52" i="7" s="1"/>
  <c r="J55" i="7"/>
  <c r="J54" i="7" s="1"/>
  <c r="J53" i="7" s="1"/>
  <c r="K55" i="7"/>
  <c r="K54" i="7" s="1"/>
  <c r="K53" i="7" s="1"/>
  <c r="E56" i="7"/>
  <c r="F50" i="7"/>
  <c r="F49" i="7" s="1"/>
  <c r="F48" i="7" s="1"/>
  <c r="G50" i="7"/>
  <c r="G49" i="7" s="1"/>
  <c r="G48" i="7" s="1"/>
  <c r="H50" i="7"/>
  <c r="H49" i="7" s="1"/>
  <c r="H48" i="7" s="1"/>
  <c r="I50" i="7"/>
  <c r="I49" i="7" s="1"/>
  <c r="I48" i="7" s="1"/>
  <c r="J50" i="7"/>
  <c r="J49" i="7" s="1"/>
  <c r="J48" i="7" s="1"/>
  <c r="K50" i="7"/>
  <c r="K49" i="7" s="1"/>
  <c r="K48" i="7" s="1"/>
  <c r="E50" i="7"/>
  <c r="E49" i="7" s="1"/>
  <c r="E48" i="7" s="1"/>
  <c r="F46" i="7"/>
  <c r="F45" i="7" s="1"/>
  <c r="F44" i="7" s="1"/>
  <c r="G46" i="7"/>
  <c r="G45" i="7" s="1"/>
  <c r="G44" i="7" s="1"/>
  <c r="G43" i="7" s="1"/>
  <c r="H46" i="7"/>
  <c r="H45" i="7" s="1"/>
  <c r="H44" i="7" s="1"/>
  <c r="I46" i="7"/>
  <c r="I45" i="7" s="1"/>
  <c r="I44" i="7" s="1"/>
  <c r="J46" i="7"/>
  <c r="J45" i="7" s="1"/>
  <c r="J44" i="7" s="1"/>
  <c r="K46" i="7"/>
  <c r="K45" i="7" s="1"/>
  <c r="E46" i="7"/>
  <c r="E45" i="7" s="1"/>
  <c r="E44" i="7" s="1"/>
  <c r="F40" i="7"/>
  <c r="F39" i="7" s="1"/>
  <c r="F38" i="7" s="1"/>
  <c r="G40" i="7"/>
  <c r="G39" i="7" s="1"/>
  <c r="G38" i="7" s="1"/>
  <c r="H40" i="7"/>
  <c r="H39" i="7" s="1"/>
  <c r="H38" i="7" s="1"/>
  <c r="I40" i="7"/>
  <c r="I39" i="7" s="1"/>
  <c r="I38" i="7" s="1"/>
  <c r="J40" i="7"/>
  <c r="J39" i="7" s="1"/>
  <c r="J38" i="7" s="1"/>
  <c r="K40" i="7"/>
  <c r="K39" i="7" s="1"/>
  <c r="K38" i="7" s="1"/>
  <c r="E40" i="7"/>
  <c r="E39" i="7" s="1"/>
  <c r="E38" i="7" s="1"/>
  <c r="F36" i="7"/>
  <c r="F35" i="7" s="1"/>
  <c r="F34" i="7" s="1"/>
  <c r="G36" i="7"/>
  <c r="G35" i="7" s="1"/>
  <c r="G34" i="7" s="1"/>
  <c r="H36" i="7"/>
  <c r="H35" i="7" s="1"/>
  <c r="H34" i="7" s="1"/>
  <c r="I36" i="7"/>
  <c r="I35" i="7" s="1"/>
  <c r="I34" i="7" s="1"/>
  <c r="J36" i="7"/>
  <c r="J35" i="7" s="1"/>
  <c r="J34" i="7" s="1"/>
  <c r="K36" i="7"/>
  <c r="K35" i="7" s="1"/>
  <c r="K34" i="7" s="1"/>
  <c r="E36" i="7"/>
  <c r="E35" i="7" s="1"/>
  <c r="E34" i="7" s="1"/>
  <c r="F32" i="7"/>
  <c r="F31" i="7" s="1"/>
  <c r="F30" i="7" s="1"/>
  <c r="F29" i="7" s="1"/>
  <c r="G32" i="7"/>
  <c r="G31" i="7" s="1"/>
  <c r="G30" i="7" s="1"/>
  <c r="H32" i="7"/>
  <c r="H31" i="7" s="1"/>
  <c r="H30" i="7" s="1"/>
  <c r="I32" i="7"/>
  <c r="I31" i="7" s="1"/>
  <c r="I30" i="7" s="1"/>
  <c r="J32" i="7"/>
  <c r="J31" i="7" s="1"/>
  <c r="J30" i="7" s="1"/>
  <c r="J29" i="7" s="1"/>
  <c r="J23" i="7" s="1"/>
  <c r="K32" i="7"/>
  <c r="K31" i="7" s="1"/>
  <c r="K30" i="7" s="1"/>
  <c r="E32" i="7"/>
  <c r="E31" i="7" s="1"/>
  <c r="E30" i="7" s="1"/>
  <c r="F27" i="7"/>
  <c r="F26" i="7" s="1"/>
  <c r="F25" i="7" s="1"/>
  <c r="F24" i="7" s="1"/>
  <c r="G27" i="7"/>
  <c r="G26" i="7" s="1"/>
  <c r="G25" i="7" s="1"/>
  <c r="G24" i="7" s="1"/>
  <c r="H27" i="7"/>
  <c r="H26" i="7" s="1"/>
  <c r="H25" i="7" s="1"/>
  <c r="H24" i="7" s="1"/>
  <c r="I27" i="7"/>
  <c r="I26" i="7" s="1"/>
  <c r="I25" i="7" s="1"/>
  <c r="I24" i="7" s="1"/>
  <c r="J27" i="7"/>
  <c r="J26" i="7" s="1"/>
  <c r="J25" i="7" s="1"/>
  <c r="J24" i="7" s="1"/>
  <c r="K27" i="7"/>
  <c r="K26" i="7" s="1"/>
  <c r="K25" i="7" s="1"/>
  <c r="K24" i="7" s="1"/>
  <c r="E27" i="7"/>
  <c r="E26" i="7" s="1"/>
  <c r="E25" i="7" s="1"/>
  <c r="E24" i="7" s="1"/>
  <c r="F22" i="7"/>
  <c r="F12" i="7"/>
  <c r="F15" i="7"/>
  <c r="G21" i="7"/>
  <c r="G20" i="7" s="1"/>
  <c r="G19" i="7" s="1"/>
  <c r="H21" i="7"/>
  <c r="H20" i="7" s="1"/>
  <c r="H19" i="7" s="1"/>
  <c r="I21" i="7"/>
  <c r="I20" i="7" s="1"/>
  <c r="I19" i="7" s="1"/>
  <c r="J21" i="7"/>
  <c r="J20" i="7" s="1"/>
  <c r="J19" i="7" s="1"/>
  <c r="K21" i="7"/>
  <c r="K20" i="7" s="1"/>
  <c r="K19" i="7" s="1"/>
  <c r="E21" i="7"/>
  <c r="E20" i="7" s="1"/>
  <c r="E19" i="7" s="1"/>
  <c r="G17" i="7"/>
  <c r="G16" i="7" s="1"/>
  <c r="H17" i="7"/>
  <c r="H16" i="7" s="1"/>
  <c r="H9" i="7" s="1"/>
  <c r="H8" i="7" s="1"/>
  <c r="H7" i="7" s="1"/>
  <c r="I17" i="7"/>
  <c r="I16" i="7" s="1"/>
  <c r="J17" i="7"/>
  <c r="J16" i="7" s="1"/>
  <c r="K17" i="7"/>
  <c r="K16" i="7" s="1"/>
  <c r="G14" i="7"/>
  <c r="G13" i="7" s="1"/>
  <c r="H14" i="7"/>
  <c r="H13" i="7" s="1"/>
  <c r="I14" i="7"/>
  <c r="I13" i="7" s="1"/>
  <c r="J14" i="7"/>
  <c r="J13" i="7" s="1"/>
  <c r="K14" i="7"/>
  <c r="K13" i="7" s="1"/>
  <c r="G11" i="7"/>
  <c r="G10" i="7" s="1"/>
  <c r="H11" i="7"/>
  <c r="H10" i="7" s="1"/>
  <c r="I11" i="7"/>
  <c r="I10" i="7" s="1"/>
  <c r="I9" i="7" s="1"/>
  <c r="I8" i="7" s="1"/>
  <c r="I7" i="7" s="1"/>
  <c r="J11" i="7"/>
  <c r="J10" i="7" s="1"/>
  <c r="J9" i="7" s="1"/>
  <c r="J8" i="7" s="1"/>
  <c r="J7" i="7" s="1"/>
  <c r="K11" i="7"/>
  <c r="K10" i="7" s="1"/>
  <c r="E14" i="7"/>
  <c r="E11" i="7"/>
  <c r="E10" i="7" s="1"/>
  <c r="G9" i="7" l="1"/>
  <c r="G8" i="7" s="1"/>
  <c r="G7" i="7" s="1"/>
  <c r="F23" i="7"/>
  <c r="I29" i="7"/>
  <c r="I23" i="7" s="1"/>
  <c r="J43" i="7"/>
  <c r="H52" i="7"/>
  <c r="F110" i="7"/>
  <c r="F109" i="7" s="1"/>
  <c r="I125" i="7"/>
  <c r="G134" i="7"/>
  <c r="H29" i="7"/>
  <c r="H23" i="7" s="1"/>
  <c r="I43" i="7"/>
  <c r="I42" i="7" s="1"/>
  <c r="E100" i="7"/>
  <c r="E99" i="7" s="1"/>
  <c r="G110" i="7"/>
  <c r="G109" i="7" s="1"/>
  <c r="F43" i="7"/>
  <c r="H100" i="7"/>
  <c r="H99" i="7" s="1"/>
  <c r="J110" i="7"/>
  <c r="J109" i="7" s="1"/>
  <c r="E125" i="7"/>
  <c r="E29" i="7"/>
  <c r="G52" i="7"/>
  <c r="G42" i="7" s="1"/>
  <c r="I100" i="7"/>
  <c r="I99" i="7" s="1"/>
  <c r="E119" i="7"/>
  <c r="F125" i="7"/>
  <c r="J125" i="7"/>
  <c r="H134" i="7"/>
  <c r="H119" i="7" s="1"/>
  <c r="E23" i="7"/>
  <c r="G29" i="7"/>
  <c r="G23" i="7" s="1"/>
  <c r="E43" i="7"/>
  <c r="H43" i="7"/>
  <c r="J52" i="7"/>
  <c r="F100" i="7"/>
  <c r="F99" i="7" s="1"/>
  <c r="J100" i="7"/>
  <c r="J99" i="7" s="1"/>
  <c r="H110" i="7"/>
  <c r="H109" i="7" s="1"/>
  <c r="F119" i="7"/>
  <c r="J119" i="7"/>
  <c r="G125" i="7"/>
  <c r="E134" i="7"/>
  <c r="I134" i="7"/>
  <c r="I119" i="7" s="1"/>
  <c r="I6" i="7" s="1"/>
  <c r="E13" i="7"/>
  <c r="F13" i="7" s="1"/>
  <c r="F56" i="7"/>
  <c r="F10" i="7"/>
  <c r="K92" i="7"/>
  <c r="K91" i="7" s="1"/>
  <c r="K134" i="7"/>
  <c r="K130" i="7"/>
  <c r="K125" i="7" s="1"/>
  <c r="K110" i="7"/>
  <c r="K109" i="7" s="1"/>
  <c r="K100" i="7"/>
  <c r="K99" i="7" s="1"/>
  <c r="K52" i="7"/>
  <c r="E55" i="7"/>
  <c r="E54" i="7" s="1"/>
  <c r="E53" i="7" s="1"/>
  <c r="E52" i="7" s="1"/>
  <c r="K44" i="7"/>
  <c r="K43" i="7" s="1"/>
  <c r="K29" i="7"/>
  <c r="K23" i="7" s="1"/>
  <c r="F21" i="7"/>
  <c r="F11" i="7"/>
  <c r="F14" i="7"/>
  <c r="F20" i="7"/>
  <c r="K9" i="7"/>
  <c r="K8" i="7" s="1"/>
  <c r="K7" i="7" s="1"/>
  <c r="D40" i="5"/>
  <c r="D41" i="5"/>
  <c r="D39" i="5"/>
  <c r="D36" i="5"/>
  <c r="D37" i="5"/>
  <c r="D35" i="5"/>
  <c r="D31" i="5"/>
  <c r="D32" i="5"/>
  <c r="D30" i="5"/>
  <c r="D28" i="5"/>
  <c r="D24" i="5"/>
  <c r="D25" i="5"/>
  <c r="D23" i="5"/>
  <c r="D21" i="5"/>
  <c r="D20" i="5"/>
  <c r="D18" i="5"/>
  <c r="D17" i="5"/>
  <c r="D16" i="5" s="1"/>
  <c r="D15" i="5"/>
  <c r="D12" i="5"/>
  <c r="D13" i="5"/>
  <c r="E75" i="5"/>
  <c r="F75" i="5"/>
  <c r="E71" i="5"/>
  <c r="F71" i="5"/>
  <c r="E66" i="5"/>
  <c r="F66" i="5"/>
  <c r="E64" i="5"/>
  <c r="F64" i="5"/>
  <c r="E59" i="5"/>
  <c r="F59" i="5"/>
  <c r="E56" i="5"/>
  <c r="F56" i="5"/>
  <c r="E53" i="5"/>
  <c r="F53" i="5"/>
  <c r="E51" i="5"/>
  <c r="F51" i="5"/>
  <c r="D48" i="5"/>
  <c r="D11" i="5" s="1"/>
  <c r="C11" i="5"/>
  <c r="C34" i="5"/>
  <c r="C71" i="5" s="1"/>
  <c r="D34" i="5"/>
  <c r="D71" i="5"/>
  <c r="D70" i="5"/>
  <c r="D33" i="5" s="1"/>
  <c r="D68" i="5"/>
  <c r="D63" i="5"/>
  <c r="D59" i="5" s="1"/>
  <c r="D75" i="5"/>
  <c r="D64" i="5"/>
  <c r="D56" i="5"/>
  <c r="D53" i="5"/>
  <c r="D51" i="5"/>
  <c r="D47" i="5"/>
  <c r="D46" i="5" s="1"/>
  <c r="C48" i="5"/>
  <c r="C49" i="5"/>
  <c r="C50" i="5"/>
  <c r="C52" i="5"/>
  <c r="C53" i="5"/>
  <c r="C54" i="5"/>
  <c r="C55" i="5"/>
  <c r="C57" i="5"/>
  <c r="C58" i="5"/>
  <c r="C60" i="5"/>
  <c r="C61" i="5"/>
  <c r="C62" i="5"/>
  <c r="C63" i="5"/>
  <c r="C65" i="5"/>
  <c r="C67" i="5"/>
  <c r="C68" i="5"/>
  <c r="C69" i="5"/>
  <c r="C70" i="5"/>
  <c r="C72" i="5"/>
  <c r="C73" i="5"/>
  <c r="C74" i="5"/>
  <c r="C76" i="5"/>
  <c r="C77" i="5"/>
  <c r="C78" i="5"/>
  <c r="C16" i="5"/>
  <c r="B16" i="5"/>
  <c r="C10" i="5"/>
  <c r="C47" i="5" s="1"/>
  <c r="E46" i="5"/>
  <c r="F46" i="5"/>
  <c r="B47" i="5"/>
  <c r="B48" i="5"/>
  <c r="B49" i="5"/>
  <c r="B50" i="5"/>
  <c r="B52" i="5"/>
  <c r="B51" i="5" s="1"/>
  <c r="B54" i="5"/>
  <c r="B55" i="5"/>
  <c r="B57" i="5"/>
  <c r="B58" i="5"/>
  <c r="B60" i="5"/>
  <c r="B61" i="5"/>
  <c r="B62" i="5"/>
  <c r="B63" i="5"/>
  <c r="B65" i="5"/>
  <c r="B67" i="5"/>
  <c r="B68" i="5"/>
  <c r="B69" i="5"/>
  <c r="B70" i="5"/>
  <c r="B72" i="5"/>
  <c r="B73" i="5"/>
  <c r="B74" i="5"/>
  <c r="B76" i="5"/>
  <c r="B77" i="5"/>
  <c r="B78" i="5"/>
  <c r="B34" i="5"/>
  <c r="B71" i="5" s="1"/>
  <c r="C38" i="5"/>
  <c r="C75" i="5" s="1"/>
  <c r="D38" i="5"/>
  <c r="B38" i="5"/>
  <c r="B75" i="5" s="1"/>
  <c r="E42" i="7" l="1"/>
  <c r="G119" i="7"/>
  <c r="G6" i="7" s="1"/>
  <c r="J42" i="7"/>
  <c r="J6" i="7" s="1"/>
  <c r="H42" i="7"/>
  <c r="H6" i="7" s="1"/>
  <c r="F55" i="7"/>
  <c r="F54" i="7" s="1"/>
  <c r="F53" i="7" s="1"/>
  <c r="F52" i="7" s="1"/>
  <c r="F42" i="7" s="1"/>
  <c r="K119" i="7"/>
  <c r="K42" i="7"/>
  <c r="K6" i="7" s="1"/>
  <c r="F19" i="7"/>
  <c r="D26" i="5"/>
  <c r="D10" i="5"/>
  <c r="D66" i="5"/>
  <c r="D45" i="5" s="1"/>
  <c r="F45" i="5"/>
  <c r="E45" i="5"/>
  <c r="B46" i="5"/>
  <c r="C29" i="5"/>
  <c r="C66" i="5" s="1"/>
  <c r="D29" i="5"/>
  <c r="B29" i="5"/>
  <c r="B66" i="5" s="1"/>
  <c r="C27" i="5"/>
  <c r="C64" i="5" s="1"/>
  <c r="D27" i="5"/>
  <c r="B27" i="5"/>
  <c r="B64" i="5" s="1"/>
  <c r="C22" i="5"/>
  <c r="C59" i="5" s="1"/>
  <c r="D22" i="5"/>
  <c r="C19" i="5"/>
  <c r="C56" i="5" s="1"/>
  <c r="D19" i="5"/>
  <c r="C14" i="5"/>
  <c r="C51" i="5" s="1"/>
  <c r="D14" i="5"/>
  <c r="C9" i="5"/>
  <c r="C46" i="5" s="1"/>
  <c r="D9" i="5"/>
  <c r="B22" i="5"/>
  <c r="B59" i="5" s="1"/>
  <c r="B19" i="5"/>
  <c r="B56" i="5" s="1"/>
  <c r="B53" i="5"/>
  <c r="B14" i="5"/>
  <c r="B9" i="5"/>
  <c r="B8" i="5" l="1"/>
  <c r="B45" i="5" s="1"/>
  <c r="D8" i="5"/>
  <c r="C8" i="5"/>
  <c r="C45" i="5" s="1"/>
  <c r="I29" i="1"/>
  <c r="I28" i="1"/>
  <c r="F27" i="3"/>
  <c r="F13" i="3"/>
  <c r="G29" i="1"/>
  <c r="G28" i="1"/>
  <c r="F12" i="6"/>
  <c r="G12" i="6"/>
  <c r="G11" i="6" s="1"/>
  <c r="H22" i="1" s="1"/>
  <c r="H12" i="6"/>
  <c r="H11" i="6" s="1"/>
  <c r="I22" i="1" s="1"/>
  <c r="I12" i="6"/>
  <c r="I11" i="6" s="1"/>
  <c r="J22" i="1" s="1"/>
  <c r="J12" i="6"/>
  <c r="J11" i="6" s="1"/>
  <c r="K22" i="1" s="1"/>
  <c r="K12" i="6"/>
  <c r="K11" i="6" s="1"/>
  <c r="L22" i="1" s="1"/>
  <c r="E12" i="6"/>
  <c r="E11" i="6" s="1"/>
  <c r="F22" i="1" s="1"/>
  <c r="F11" i="6"/>
  <c r="G22" i="1" s="1"/>
  <c r="G9" i="6"/>
  <c r="H9" i="6"/>
  <c r="I9" i="6"/>
  <c r="J9" i="6"/>
  <c r="K9" i="6"/>
  <c r="E9" i="6"/>
  <c r="F7" i="6"/>
  <c r="G7" i="6"/>
  <c r="H7" i="6"/>
  <c r="I7" i="6"/>
  <c r="J7" i="6"/>
  <c r="J6" i="6" s="1"/>
  <c r="K21" i="1" s="1"/>
  <c r="K7" i="6"/>
  <c r="E7" i="6"/>
  <c r="G6" i="6"/>
  <c r="H21" i="1" s="1"/>
  <c r="K6" i="6"/>
  <c r="L21" i="1" s="1"/>
  <c r="F10" i="6"/>
  <c r="F9" i="6" s="1"/>
  <c r="H82" i="3"/>
  <c r="F82" i="3"/>
  <c r="G57" i="3"/>
  <c r="H57" i="3"/>
  <c r="I57" i="3"/>
  <c r="J57" i="3"/>
  <c r="K57" i="3"/>
  <c r="E57" i="3"/>
  <c r="F6" i="6" l="1"/>
  <c r="G21" i="1" s="1"/>
  <c r="E6" i="6"/>
  <c r="F21" i="1" s="1"/>
  <c r="H23" i="1"/>
  <c r="L23" i="1"/>
  <c r="K23" i="1"/>
  <c r="I6" i="6"/>
  <c r="J21" i="1" s="1"/>
  <c r="H6" i="6"/>
  <c r="I21" i="1" s="1"/>
  <c r="F84" i="3"/>
  <c r="G84" i="3"/>
  <c r="H84" i="3"/>
  <c r="I84" i="3"/>
  <c r="J84" i="3"/>
  <c r="K84" i="3"/>
  <c r="E84" i="3"/>
  <c r="G63" i="3"/>
  <c r="H63" i="3"/>
  <c r="I63" i="3"/>
  <c r="J63" i="3"/>
  <c r="K63" i="3"/>
  <c r="E63" i="3"/>
  <c r="G23" i="1" l="1"/>
  <c r="F23" i="1"/>
  <c r="I23" i="1"/>
  <c r="J23" i="1"/>
  <c r="H81" i="3"/>
  <c r="H77" i="3" s="1"/>
  <c r="F81" i="3"/>
  <c r="F77" i="3" s="1"/>
  <c r="H74" i="3"/>
  <c r="F74" i="3"/>
  <c r="G73" i="3"/>
  <c r="G72" i="3" s="1"/>
  <c r="H15" i="1" s="1"/>
  <c r="I73" i="3"/>
  <c r="I72" i="3" s="1"/>
  <c r="J73" i="3"/>
  <c r="K73" i="3"/>
  <c r="E73" i="3"/>
  <c r="E72" i="3" s="1"/>
  <c r="F76" i="3"/>
  <c r="H53" i="3"/>
  <c r="H54" i="3"/>
  <c r="H52" i="3"/>
  <c r="F52" i="3"/>
  <c r="F53" i="3"/>
  <c r="F54" i="3"/>
  <c r="F50" i="3"/>
  <c r="G49" i="3"/>
  <c r="I49" i="3"/>
  <c r="J49" i="3"/>
  <c r="K49" i="3"/>
  <c r="F71" i="3"/>
  <c r="F69" i="3" s="1"/>
  <c r="F68" i="3"/>
  <c r="F66" i="3" s="1"/>
  <c r="F64" i="3"/>
  <c r="F63" i="3" s="1"/>
  <c r="F62" i="3"/>
  <c r="F60" i="3" s="1"/>
  <c r="F58" i="3"/>
  <c r="F44" i="3"/>
  <c r="H44" i="3"/>
  <c r="E49" i="3"/>
  <c r="H56" i="3"/>
  <c r="F56" i="3"/>
  <c r="H48" i="3"/>
  <c r="F48" i="3"/>
  <c r="F47" i="3"/>
  <c r="F46" i="3"/>
  <c r="G43" i="3"/>
  <c r="I43" i="3"/>
  <c r="J43" i="3"/>
  <c r="K43" i="3"/>
  <c r="F57" i="3" l="1"/>
  <c r="J15" i="1"/>
  <c r="F15" i="1"/>
  <c r="F73" i="3"/>
  <c r="K72" i="3"/>
  <c r="J72" i="3"/>
  <c r="G42" i="3"/>
  <c r="H73" i="3"/>
  <c r="H72" i="3" s="1"/>
  <c r="I15" i="1" s="1"/>
  <c r="I42" i="3"/>
  <c r="I86" i="3" s="1"/>
  <c r="K42" i="3"/>
  <c r="L14" i="1" s="1"/>
  <c r="J42" i="3"/>
  <c r="K14" i="1" s="1"/>
  <c r="H49" i="3"/>
  <c r="F49" i="3"/>
  <c r="H43" i="3"/>
  <c r="F43" i="3"/>
  <c r="E43" i="3"/>
  <c r="E42" i="3" s="1"/>
  <c r="F14" i="1" s="1"/>
  <c r="F35" i="3"/>
  <c r="F34" i="3" s="1"/>
  <c r="G12" i="1" s="1"/>
  <c r="G35" i="3"/>
  <c r="G34" i="3" s="1"/>
  <c r="H12" i="1" s="1"/>
  <c r="H35" i="3"/>
  <c r="H34" i="3" s="1"/>
  <c r="I12" i="1" s="1"/>
  <c r="I35" i="3"/>
  <c r="I34" i="3" s="1"/>
  <c r="J12" i="1" s="1"/>
  <c r="J35" i="3"/>
  <c r="J34" i="3" s="1"/>
  <c r="K12" i="1" s="1"/>
  <c r="K35" i="3"/>
  <c r="K34" i="3" s="1"/>
  <c r="L12" i="1" s="1"/>
  <c r="E35" i="3"/>
  <c r="E34" i="3" s="1"/>
  <c r="F12" i="1" s="1"/>
  <c r="F32" i="3"/>
  <c r="G32" i="3"/>
  <c r="H32" i="3"/>
  <c r="I32" i="3"/>
  <c r="J32" i="3"/>
  <c r="K32" i="3"/>
  <c r="E32" i="3"/>
  <c r="F29" i="3"/>
  <c r="G29" i="3"/>
  <c r="H29" i="3"/>
  <c r="I29" i="3"/>
  <c r="J29" i="3"/>
  <c r="K29" i="3"/>
  <c r="E29" i="3"/>
  <c r="G21" i="3"/>
  <c r="I21" i="3"/>
  <c r="J21" i="3"/>
  <c r="K21" i="3"/>
  <c r="E21" i="3"/>
  <c r="I27" i="3"/>
  <c r="I26" i="3" s="1"/>
  <c r="G27" i="3"/>
  <c r="H27" i="3" s="1"/>
  <c r="E26" i="3"/>
  <c r="J26" i="3"/>
  <c r="K26" i="3"/>
  <c r="H28" i="3"/>
  <c r="F28" i="3"/>
  <c r="G24" i="3"/>
  <c r="I24" i="3"/>
  <c r="J24" i="3"/>
  <c r="K24" i="3"/>
  <c r="E24" i="3"/>
  <c r="H25" i="3"/>
  <c r="H24" i="3" s="1"/>
  <c r="F25" i="3"/>
  <c r="F24" i="3" s="1"/>
  <c r="J14" i="1" l="1"/>
  <c r="H14" i="1"/>
  <c r="H13" i="1" s="1"/>
  <c r="G86" i="3"/>
  <c r="L15" i="1"/>
  <c r="L13" i="1" s="1"/>
  <c r="K86" i="3"/>
  <c r="K15" i="1"/>
  <c r="K13" i="1" s="1"/>
  <c r="J86" i="3"/>
  <c r="J13" i="1"/>
  <c r="E86" i="3"/>
  <c r="F72" i="3"/>
  <c r="F13" i="1"/>
  <c r="H42" i="3"/>
  <c r="F42" i="3"/>
  <c r="G14" i="1" s="1"/>
  <c r="G26" i="3"/>
  <c r="F26" i="3"/>
  <c r="H26" i="3"/>
  <c r="H23" i="3"/>
  <c r="H21" i="3" s="1"/>
  <c r="F23" i="3"/>
  <c r="F21" i="3" s="1"/>
  <c r="I17" i="3"/>
  <c r="F18" i="3"/>
  <c r="F19" i="3"/>
  <c r="F20" i="3"/>
  <c r="G16" i="3"/>
  <c r="G17" i="3"/>
  <c r="H18" i="3"/>
  <c r="H19" i="3"/>
  <c r="H20" i="3"/>
  <c r="E16" i="3"/>
  <c r="J14" i="3"/>
  <c r="K14" i="3"/>
  <c r="F12" i="3"/>
  <c r="G12" i="3"/>
  <c r="H12" i="3"/>
  <c r="I12" i="3"/>
  <c r="J12" i="3"/>
  <c r="K12" i="3"/>
  <c r="E12" i="3"/>
  <c r="I14" i="1" l="1"/>
  <c r="I13" i="1" s="1"/>
  <c r="H86" i="3"/>
  <c r="G15" i="1"/>
  <c r="G13" i="1" s="1"/>
  <c r="F86" i="3"/>
  <c r="K11" i="3"/>
  <c r="K37" i="3" s="1"/>
  <c r="F16" i="3"/>
  <c r="H17" i="3"/>
  <c r="F17" i="3"/>
  <c r="J11" i="3"/>
  <c r="G14" i="3"/>
  <c r="G11" i="3" s="1"/>
  <c r="I14" i="3"/>
  <c r="I11" i="3" s="1"/>
  <c r="H16" i="3"/>
  <c r="E14" i="3"/>
  <c r="E11" i="3" s="1"/>
  <c r="L11" i="1" l="1"/>
  <c r="L10" i="1" s="1"/>
  <c r="L16" i="1" s="1"/>
  <c r="L32" i="1" s="1"/>
  <c r="E37" i="3"/>
  <c r="F11" i="1"/>
  <c r="F10" i="1" s="1"/>
  <c r="F16" i="1" s="1"/>
  <c r="G16" i="1" s="1"/>
  <c r="J37" i="3"/>
  <c r="K11" i="1"/>
  <c r="K10" i="1" s="1"/>
  <c r="K16" i="1" s="1"/>
  <c r="K32" i="1" s="1"/>
  <c r="H14" i="3"/>
  <c r="H11" i="3" s="1"/>
  <c r="J11" i="1"/>
  <c r="J10" i="1" s="1"/>
  <c r="J16" i="1" s="1"/>
  <c r="J32" i="1" s="1"/>
  <c r="I37" i="3"/>
  <c r="G37" i="3"/>
  <c r="H11" i="1"/>
  <c r="H10" i="1" s="1"/>
  <c r="H16" i="1" s="1"/>
  <c r="F14" i="3"/>
  <c r="F11" i="3" s="1"/>
  <c r="H32" i="1" l="1"/>
  <c r="I16" i="1"/>
  <c r="F32" i="1"/>
  <c r="F37" i="3"/>
  <c r="G11" i="1"/>
  <c r="G10" i="1" s="1"/>
  <c r="G32" i="1" s="1"/>
  <c r="H37" i="3"/>
  <c r="I11" i="1"/>
  <c r="I10" i="1" s="1"/>
  <c r="I32" i="1" l="1"/>
  <c r="F18" i="7"/>
  <c r="E17" i="7"/>
  <c r="F17" i="7" s="1"/>
  <c r="E16" i="7" l="1"/>
  <c r="E9" i="7"/>
  <c r="E8" i="7" s="1"/>
  <c r="E7" i="7" s="1"/>
  <c r="E6" i="7" s="1"/>
  <c r="F16" i="7"/>
  <c r="F9" i="7" s="1"/>
  <c r="F8" i="7" s="1"/>
  <c r="F7" i="7" s="1"/>
  <c r="F6" i="7" s="1"/>
</calcChain>
</file>

<file path=xl/sharedStrings.xml><?xml version="1.0" encoding="utf-8"?>
<sst xmlns="http://schemas.openxmlformats.org/spreadsheetml/2006/main" count="813" uniqueCount="351">
  <si>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</si>
  <si>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</si>
  <si>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</si>
  <si>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</si>
  <si>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</si>
  <si>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</si>
  <si>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</si>
  <si>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</si>
  <si>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</si>
  <si>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</si>
  <si>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</si>
  <si>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</si>
  <si>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</si>
  <si>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</si>
  <si>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Proračun za 2023.</t>
  </si>
  <si>
    <t>Projekcija proračuna
za 2024.</t>
  </si>
  <si>
    <t>Projekcija proračuna
za 2025.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</si>
  <si>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</si>
  <si>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</si>
  <si>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</si>
  <si>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</si>
  <si>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</si>
  <si>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</si>
  <si>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poreza</t>
  </si>
  <si>
    <t>Opći prihodi i primici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</si>
  <si>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</si>
  <si>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</si>
  <si>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</si>
  <si>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</si>
  <si>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</si>
  <si>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</si>
  <si>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</si>
  <si>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</si>
  <si>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</si>
  <si>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</si>
  <si>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</si>
  <si>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</si>
  <si>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</si>
  <si>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</si>
  <si>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</si>
  <si>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</si>
  <si>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</si>
  <si>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</si>
  <si>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</si>
  <si>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</si>
  <si>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</si>
  <si>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</si>
  <si>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</si>
  <si>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</si>
  <si>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</si>
  <si>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</si>
  <si>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</si>
  <si>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</si>
  <si>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EUR/KN*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</si>
  <si>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</si>
  <si>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</si>
  <si>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</si>
  <si>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r>
      <t xml:space="preserve">* Napomena: U Uputi o procesu prilagodbe poslovnih procesa subjekata opće države za poslovanje u euru iz lipnja 2022. dana je preporuka da u Općem dijelu proračuna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</si>
  <si>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Rashodi za nabavu proizvedene dugotrajne imovine</t>
  </si>
  <si>
    <t>C) PRENESENI VIŠAK ILI PRENESENI MANJAK I VIŠEGODIŠNJI PLAN URAVNOTEŽENJA</t>
  </si>
  <si>
    <t>Prihodi od imovine</t>
  </si>
  <si>
    <t>Izvršenje 2021. - HRK</t>
  </si>
  <si>
    <t>Izvršenje 2021. - EUR</t>
  </si>
  <si>
    <t>Plan 2022. - HRK</t>
  </si>
  <si>
    <t>Plan 2022. - EUR</t>
  </si>
  <si>
    <t>Proračun za 2023. - EUR</t>
  </si>
  <si>
    <t>Projekcija proračuna
za 2024. - EUR</t>
  </si>
  <si>
    <t>Projekcija proračuna
za 2025. -EUR</t>
  </si>
  <si>
    <t>Pomoći iz inozemstva  i od subjek. unutar općeg proračuna</t>
  </si>
  <si>
    <t>Sredstva učešća za pomoći</t>
  </si>
  <si>
    <t>Pomoći državnog proračuna</t>
  </si>
  <si>
    <t>Pomoći županijskog proračuna</t>
  </si>
  <si>
    <t>Pomoći gradskih proračuna</t>
  </si>
  <si>
    <t>Pomoći općinskih proračuna</t>
  </si>
  <si>
    <t>Ostale pomoći i darovnice</t>
  </si>
  <si>
    <t>Fondovi EU</t>
  </si>
  <si>
    <t>PRORAČUN OPĆINE GORNJI BOGIĆEVCI ZA 2023. I PROJEKCIJA ZA 2024. I 2025. GODINU</t>
  </si>
  <si>
    <t>1 OPĆI PRIHODI I PRIMICI</t>
  </si>
  <si>
    <t>11 Opći prihodi i primici – „61“ „641“ „642“ „643“ „644“ „651“  „653“ „84 – nenamjenski“</t>
  </si>
  <si>
    <t>12 Sredstva učešća za pomoći -  „638“</t>
  </si>
  <si>
    <t>13 Sredstva učešća za zajmove – „847“-za povrat poreza</t>
  </si>
  <si>
    <t>14 Neutrošena sredstva za financiranje prenesenih EU aktivnosti i projekata te kapitalnih</t>
  </si>
  <si>
    <t>Projekata – NE PLANIRA SE, koristi se samo za prikaz u izvršenju proračuna</t>
  </si>
  <si>
    <t>3 VLASTITI PRIHODI</t>
  </si>
  <si>
    <t>4 PRIHODI ZA POSEBNE NAMJENE</t>
  </si>
  <si>
    <t>41 Ostali prihodi za posebne namjene „652“</t>
  </si>
  <si>
    <t>5 POMOĆI</t>
  </si>
  <si>
    <t>51 Pomoći državnog proračuna – „63311“, „63321“ „634“ „63622“</t>
  </si>
  <si>
    <t>52 Pomoći županijskog proračuna – „63312“, „63322“ „63623 – županija“</t>
  </si>
  <si>
    <t>53 Pomoći gradskih proračuna – „63313“, „63323“ „63623 – grad“</t>
  </si>
  <si>
    <t>54 Pomoći općinskih proračuna – „63314“  „63324“ „63623 – općina“</t>
  </si>
  <si>
    <t>55 Ostale pomoći i darovnice – „631“</t>
  </si>
  <si>
    <t>56 Fondovi EU – „632“</t>
  </si>
  <si>
    <t>561 Europski socijalni fond (ESF)</t>
  </si>
  <si>
    <t>562 Kohezijski fond (KF)</t>
  </si>
  <si>
    <t>563 Europski fond za regionalni razvoj (EFRR)</t>
  </si>
  <si>
    <t>564 Europski fond za pomorstvo i ribarstvo (EFPR)</t>
  </si>
  <si>
    <t>565 Europski poljoprivredni fond za ruralni razvoj (EPFRR)</t>
  </si>
  <si>
    <t>6 DONACIJE</t>
  </si>
  <si>
    <t>61 Donacije – „663“</t>
  </si>
  <si>
    <t>7 PRIHODI OD PRODAJE ILI ZAMJENE NEFINANCIJSKE IMOVINE I NAKNADE S NASLOVA OSIGURANJA</t>
  </si>
  <si>
    <t>71 prihodi od prodaje ili zamjene nefinancijske imovine i naknade s naslova osiguranja – „7..“</t>
  </si>
  <si>
    <t>8 NAMJENSKI PRIMICI</t>
  </si>
  <si>
    <t>81 Namjenski primici od zaduživanja - „84 – namjenski“ osim prihoda na izvoru 13</t>
  </si>
  <si>
    <t>Europski polj.fond za rur.raz. (EPFRR)</t>
  </si>
  <si>
    <t>Ostali prihodi za posebne namjene</t>
  </si>
  <si>
    <t>Prihodi od upravnih i adm.prist., prist.po posebn.propisima i naknada</t>
  </si>
  <si>
    <t>Europski fond za reg.raz. (EFRR)</t>
  </si>
  <si>
    <t>Prih.od prod.proizv.i pruž.usluga i prihodi od donacija</t>
  </si>
  <si>
    <t>Donacije</t>
  </si>
  <si>
    <t>Kazne, upravne mjere i ostali prihodi</t>
  </si>
  <si>
    <t>Prih.od prodaje ili zamjene nefin.im.i naknade snaslova osiguranja</t>
  </si>
  <si>
    <t>Izvršenje 2021.**-HRK</t>
  </si>
  <si>
    <t>Izvršenje 2021.**-EUR</t>
  </si>
  <si>
    <t>Plan 2022.** - HRK</t>
  </si>
  <si>
    <t>Plan 2022.** - EUR</t>
  </si>
  <si>
    <t>Proračun za 2023. -EUR</t>
  </si>
  <si>
    <t>Projekcija proračuna
za 2024. -EUR</t>
  </si>
  <si>
    <t>UKUPNO 6 + 7</t>
  </si>
  <si>
    <t>Financijski rashodi</t>
  </si>
  <si>
    <t>Subvencije</t>
  </si>
  <si>
    <t>Pomoći dane u inozemstvo i unutar općeg proračuna</t>
  </si>
  <si>
    <t>Naknade građanima i kućanstvima</t>
  </si>
  <si>
    <t>Ostali rashodi</t>
  </si>
  <si>
    <t>Pomoći od županijskog proračuna</t>
  </si>
  <si>
    <t>Pomoći od općinskih proračuna</t>
  </si>
  <si>
    <t>Rashodi za nabavu proizved. dugotrajne im.</t>
  </si>
  <si>
    <t>Dodatna ulaganja na nefin.imovini</t>
  </si>
  <si>
    <t xml:space="preserve">PRIHODI </t>
  </si>
  <si>
    <t xml:space="preserve">RASHODI </t>
  </si>
  <si>
    <t>Naziv primitka / izdatka</t>
  </si>
  <si>
    <t>Primici od prodaje udjela</t>
  </si>
  <si>
    <t>31 Vlastiti prihodi – „661“, "83"</t>
  </si>
  <si>
    <t>Sredstva učešća za zajmove</t>
  </si>
  <si>
    <t>HRK</t>
  </si>
  <si>
    <t>EUR</t>
  </si>
  <si>
    <t>016 Opće javne usluge koje nisu drugdje svrstane</t>
  </si>
  <si>
    <t>018 Prijenosi općeg karaktera između različitih državnih razina</t>
  </si>
  <si>
    <t>03 Opće javne usluge</t>
  </si>
  <si>
    <t>032 Usluge protupožarne zaštite</t>
  </si>
  <si>
    <t>042 Opći ekonomski, trgovački i poslovi vezani uz rad</t>
  </si>
  <si>
    <t xml:space="preserve">045 Promet </t>
  </si>
  <si>
    <t>05 Zaštita okoliša</t>
  </si>
  <si>
    <t>052 Gospodarenje otpadnim vodama</t>
  </si>
  <si>
    <t>056 Poslovi i usluge zaštite okoliša koji nisu drugdje svrstani</t>
  </si>
  <si>
    <t>06 Usluge unapijeđenja stanovanja i zajednice</t>
  </si>
  <si>
    <t>062 Razvoj zajednice</t>
  </si>
  <si>
    <t>063 Oskrba vodom</t>
  </si>
  <si>
    <t>064 Ulična rasvjeta</t>
  </si>
  <si>
    <t>066 Rashodi vezani za stanovanje i kom. Pogodnosti koji nisu drugdje svrstani</t>
  </si>
  <si>
    <t xml:space="preserve">07 Zdravstvo </t>
  </si>
  <si>
    <t>076 Poslovi i usluge zdravstva koji nisu drugdje svrstani</t>
  </si>
  <si>
    <t>08 Rekreacija, kultura i religija</t>
  </si>
  <si>
    <t>081 Službe rekreacije i sporta</t>
  </si>
  <si>
    <t>082 Službe kulture</t>
  </si>
  <si>
    <t>083 Službe emitiranja i izdavanja</t>
  </si>
  <si>
    <t>086 Rashodi za rekreaciju, kulturu i religijukoji nisu drugdje svrstani</t>
  </si>
  <si>
    <t>09 Obrazovanje</t>
  </si>
  <si>
    <t>091 Predškolsko i osnovno obrazovanje</t>
  </si>
  <si>
    <t>092 Srednjoškolsko obrazovanje</t>
  </si>
  <si>
    <t>095 Obrazovanje koje se ne može definirati po stupnju</t>
  </si>
  <si>
    <t>10 Socijalna zaštita</t>
  </si>
  <si>
    <t>104 Obitelj i djeca</t>
  </si>
  <si>
    <t>107 Socijalne pomoći stanovništvu koje nije obuhvaćeno redovnim socijalnim programom</t>
  </si>
  <si>
    <t>109 Aktivnosti socijalne zaštite koje nisu drugdje svrstane</t>
  </si>
  <si>
    <t>RAZDJEL 001</t>
  </si>
  <si>
    <t>JEDINSTVENI UPRAVNI ODJEL</t>
  </si>
  <si>
    <t>Članak 1.</t>
  </si>
  <si>
    <t>Članak 2.</t>
  </si>
  <si>
    <t xml:space="preserve">                Prihodi i rashodi te primici i izdaci po ekonomskoj i funkcijskoj klasifikaciji utvrđuju se u Računu prihoda i rashoda i Računu financiranja u Proračunu za 2023. i projekcijama za 2024. i 2025. godinu, kako slijedi:</t>
  </si>
  <si>
    <t>Članak 3.</t>
  </si>
  <si>
    <t>III. ZAVRŠNE ODREDBE</t>
  </si>
  <si>
    <t>Članak 4.</t>
  </si>
  <si>
    <t xml:space="preserve">                 Ovaj Proračun objavit će se u »Službenom glasniku općine Gornji Bogićevci«, a stupa na snagu 1. siječnja 2023. godine.</t>
  </si>
  <si>
    <t>Predsjednik OV:
Željko Klarić</t>
  </si>
  <si>
    <t>Željko Klarić</t>
  </si>
  <si>
    <t xml:space="preserve">        Na temelju članka 39. Zakona o proračunu ("Narodne novine", broj 87/08, 136/12, 15/15) i članka 39. stavak 5. Statuta općine Gornji Bogićevci ("Službeni vjesnik općine Gornji Bogićevci   br.02/21), OPĆINSKO VIJEĆE OPĆINE GORNJI BOGIĆEVCI na 09. sjednici održanoj  22.12.2022.  godine donijelo je
</t>
  </si>
  <si>
    <t>PRORAČUN OPĆINE GORNJI BOGIĆEVCI ZA 2023. GODINU I PROJEKCIJE ZA
2024. I 2025. GODINU</t>
  </si>
  <si>
    <t xml:space="preserve">                Proračun općine Gornji Bogićevci za 2023. godinu (dalje u tekstu: Proračun) i projekcije za 2024. i 2025. godinu sastoji se od:</t>
  </si>
  <si>
    <t>GLAVA 00101</t>
  </si>
  <si>
    <t>POSLOVI ODJELA</t>
  </si>
  <si>
    <t>PROGRAM 01</t>
  </si>
  <si>
    <t>Aktivnost A1</t>
  </si>
  <si>
    <t>Izvor financiranja 11</t>
  </si>
  <si>
    <t>Opći prihodi i primitci</t>
  </si>
  <si>
    <t>Izvor financiranja 31</t>
  </si>
  <si>
    <t>Vlastiti izvori</t>
  </si>
  <si>
    <t>Izvor financiranja 51</t>
  </si>
  <si>
    <t>Pomoći</t>
  </si>
  <si>
    <t>Kapitalni projekt K1</t>
  </si>
  <si>
    <t>Projekcija proračuna
za 2025. - EUR</t>
  </si>
  <si>
    <t>GLAVA 00102</t>
  </si>
  <si>
    <t>JAVNE USTANOVE ŠKOLSTVA</t>
  </si>
  <si>
    <t>Administracija i upravljanje</t>
  </si>
  <si>
    <t>Nabava nef.imovine za redovan rad</t>
  </si>
  <si>
    <t>Redovna djelatnost</t>
  </si>
  <si>
    <t>Program predškolskog odgoja- korisnik Dječji vrtić NG</t>
  </si>
  <si>
    <t>Pomoći unutar općeg proračuna</t>
  </si>
  <si>
    <t>Sufinanciranje rada vrtića za grupu djece Općine GB</t>
  </si>
  <si>
    <t>PROGRAM 02</t>
  </si>
  <si>
    <t>Javne potrebe iznad standarda u školstvu</t>
  </si>
  <si>
    <t>Aktivnost A2</t>
  </si>
  <si>
    <t>Poticanje rada školskih ustanova na području općine</t>
  </si>
  <si>
    <t>Ostali rashodi - tekuće i kapit.don.</t>
  </si>
  <si>
    <t>Aktivnost A3</t>
  </si>
  <si>
    <t>Jednokratne pomoći studentima</t>
  </si>
  <si>
    <t>GLAVA 00103</t>
  </si>
  <si>
    <t>PROGRAMSKA DJELATNOST KULTURE</t>
  </si>
  <si>
    <t>Kulturne manifestacije i udruge u kulturi</t>
  </si>
  <si>
    <t>Kulturne manifestacije</t>
  </si>
  <si>
    <t>Udruge građana u području kulture</t>
  </si>
  <si>
    <t>Ostali rashodi - tekuće.don.</t>
  </si>
  <si>
    <t>Djelatnost Narodne knjižnice i čitaonuice "Grigor Vitez" G.B.</t>
  </si>
  <si>
    <t xml:space="preserve">Administrativno i stručno osoblje </t>
  </si>
  <si>
    <t>Nabava uredske opreme i namještaja u knjižnici</t>
  </si>
  <si>
    <t>Rashodi za nab. nef. im.</t>
  </si>
  <si>
    <t>Kapitalni projekt K2</t>
  </si>
  <si>
    <t>Nabava knjižne građe u knjižnici</t>
  </si>
  <si>
    <t>Kapitalni projekt K3</t>
  </si>
  <si>
    <t>Nabava nematerijalne imovine u knjižnici</t>
  </si>
  <si>
    <t>PROGRAM 03</t>
  </si>
  <si>
    <t>Religiozne potrebe građana</t>
  </si>
  <si>
    <t>Kapitalne pomoći za izgradnju, obnovu i održavanje sakralnih objekata</t>
  </si>
  <si>
    <t>Ostali rashodi - tek. i kap. don.</t>
  </si>
  <si>
    <t>PROGRAM 04</t>
  </si>
  <si>
    <t>Zaštita povjesnih znamenitosti</t>
  </si>
  <si>
    <t>Arheološka iskapanja na Utvrdi Ivanovaca "Bedem"</t>
  </si>
  <si>
    <t>Rashodi za nab.neproizv.dugotr.imov.</t>
  </si>
  <si>
    <t>Rashodi za nab.proizv.dugotr.imov.</t>
  </si>
  <si>
    <t>GLAVA 00104</t>
  </si>
  <si>
    <t>PROGRAMSKA DJELATNOST SPORTA</t>
  </si>
  <si>
    <t>Doprinos stvaranju uvjeta za rekreaciju i sport</t>
  </si>
  <si>
    <t>Donacije udrugama u sportu</t>
  </si>
  <si>
    <t>Sportske manifestacije pod pokroviteljstvom općine</t>
  </si>
  <si>
    <t>GLAVA 00105</t>
  </si>
  <si>
    <t>JAVNE POTREBE I USLUGE U ZDRAVSTVU</t>
  </si>
  <si>
    <t>Preventiva i pomoći zdravstvenim organizacijama</t>
  </si>
  <si>
    <t>Deratizacija, dezinsekcija i zdravstvene usluge (analiza vode..)</t>
  </si>
  <si>
    <t xml:space="preserve">Kapitalne pomoći zdravstvenim organizacijama </t>
  </si>
  <si>
    <t>Ostali rashodi - kapitalne don.</t>
  </si>
  <si>
    <t>GLAVA 00106</t>
  </si>
  <si>
    <t>PROGRAMSKA DJELATNOST SOCIJALNE SKRBI</t>
  </si>
  <si>
    <t>Program socijalne skrbi i novčanih pomoći</t>
  </si>
  <si>
    <t>Pomoći obiteljima i kućanstvima</t>
  </si>
  <si>
    <t>Poticajne mjere demografske obnove</t>
  </si>
  <si>
    <t>Pomoći za novorođenče</t>
  </si>
  <si>
    <t>Pomoći u rješavanju prve stambene nekretnine mladih obitelji</t>
  </si>
  <si>
    <t>Humanitarna skrb kroz udruge i druge organizacije</t>
  </si>
  <si>
    <t>Humanitarna djelatnost Crvenog križa</t>
  </si>
  <si>
    <t>Ostali rashodi - tekuće don.</t>
  </si>
  <si>
    <t>Poticanje rada udruge umirovljenika</t>
  </si>
  <si>
    <t>Poticanje rada ostalih udruga</t>
  </si>
  <si>
    <t>GLAVA 00107</t>
  </si>
  <si>
    <t>PRORAČUN I FINANCIJE</t>
  </si>
  <si>
    <t>Upravljanje javnim financijama</t>
  </si>
  <si>
    <t>Otplata glavnice primeljenih zajmova</t>
  </si>
  <si>
    <t>Izdaci za financijsku imov.i otpl.zaj.</t>
  </si>
  <si>
    <t>GLAVA 00108</t>
  </si>
  <si>
    <t>VATROGASTVO, ZAŠTITA I SPAŠAVANJE</t>
  </si>
  <si>
    <t>Zaštita i spašavanje od požara i drugih nepogoda</t>
  </si>
  <si>
    <t>Vatrogastvo i Civilna zaštita</t>
  </si>
  <si>
    <t>Materijalni rashodi - Civilna zaštita</t>
  </si>
  <si>
    <t>Rashodi za nefinancijsku imovinu</t>
  </si>
  <si>
    <t>GLAVA 00109</t>
  </si>
  <si>
    <t>RAZVOJ GOSPODARSTVA</t>
  </si>
  <si>
    <t>Poticanje razvoja gospodarstva</t>
  </si>
  <si>
    <t>Ulaganja u Poduzetničku zonu</t>
  </si>
  <si>
    <t>GLAVA 00110</t>
  </si>
  <si>
    <t xml:space="preserve">ODRŽAVANJE KOMUNALNE INFRASTRUKTURE </t>
  </si>
  <si>
    <t>Redovna djelatnost vlastitog Komunalnog pogona</t>
  </si>
  <si>
    <t xml:space="preserve">Administrativno, tehničko i stručno osoblje </t>
  </si>
  <si>
    <t>Zajednička služba komunalnog redarstva</t>
  </si>
  <si>
    <t>Izvor financiranja 12</t>
  </si>
  <si>
    <t xml:space="preserve">Rashodi za nab.proizv.dugotr.imov. </t>
  </si>
  <si>
    <t>Izvor financiranja 41</t>
  </si>
  <si>
    <t>Tehničko osoblje na održavanju</t>
  </si>
  <si>
    <t>Održavanje objekata i uređaja komunalne infrastrukture</t>
  </si>
  <si>
    <t>Održavanje i uređenje groblja, mrtvačnica</t>
  </si>
  <si>
    <t>Održavanje nerazvrstanih cesta</t>
  </si>
  <si>
    <t>Održavanje vodocrpilišta</t>
  </si>
  <si>
    <t>Aktivnost A4</t>
  </si>
  <si>
    <t>Održavanje sistema odvodnje otpadnih voda</t>
  </si>
  <si>
    <t>Aktivnost A5</t>
  </si>
  <si>
    <t>Održavanje ostalih javnih površina-igrališta, parkirališta, spomenici</t>
  </si>
  <si>
    <t>Aktivnost A6</t>
  </si>
  <si>
    <t>Održavanje objekata i uređaja javne rasvjete</t>
  </si>
  <si>
    <t>Dodatna ulaganja na j.r.</t>
  </si>
  <si>
    <t xml:space="preserve">GRADNJA KOMUNALNE INFRASTRUKTURE </t>
  </si>
  <si>
    <t>Izgradnja prometne infrastrukture</t>
  </si>
  <si>
    <t>Rekonstrukcija i izgradnja cesta i nogostupa</t>
  </si>
  <si>
    <t>Digitalizacija - uvođenje "pametnih" rješenja</t>
  </si>
  <si>
    <t>Kupnja zemljišta za poboljšanje uvjeta života</t>
  </si>
  <si>
    <t>Kupnja zemljišta</t>
  </si>
  <si>
    <t xml:space="preserve">Rashodi za nab.neproizv.dugotr.imov. </t>
  </si>
  <si>
    <t>Unaprjeđenje ostale komunalne infrastrukture</t>
  </si>
  <si>
    <t>Gradnja i rekonstrukcija ostale kom.infrastrukture</t>
  </si>
  <si>
    <t>GLAVA 00111</t>
  </si>
  <si>
    <t>Izvor financiranja 71</t>
  </si>
  <si>
    <t>Izvor financiranja 52</t>
  </si>
  <si>
    <t>Izvor financiranja 54</t>
  </si>
  <si>
    <t>Prihodi od prodaje ili zamjene nef.im.</t>
  </si>
  <si>
    <t>GLAVA 00112</t>
  </si>
  <si>
    <t>KORIŠTENJE OBNOVLJIVIH IZVORA ENERGIJE</t>
  </si>
  <si>
    <t>Izgradnja infrastrukture koja omogućuje korištenje obnovljive izvore energije</t>
  </si>
  <si>
    <t>UKUPNO 3+4</t>
  </si>
  <si>
    <t>RAZDJEL 002</t>
  </si>
  <si>
    <t>NAČELNIK</t>
  </si>
  <si>
    <t>GLAVA 00201</t>
  </si>
  <si>
    <t>IZVRŠNO TIJELO OPĆINE</t>
  </si>
  <si>
    <t>Upravljanje općinom i donošenje akata i mjera iz djelokruga izvršnih tijela</t>
  </si>
  <si>
    <t>RAZDJEL 003</t>
  </si>
  <si>
    <t>PREDSTAVNIČKO TIJELO OPĆINE</t>
  </si>
  <si>
    <t>Donošenje akata i mjera iz djelokruga izvršnih tijela</t>
  </si>
  <si>
    <t>Predstavničko tijelo</t>
  </si>
  <si>
    <t>Materijalni rashodi - vjećničke naknade</t>
  </si>
  <si>
    <t>Tekuća zaliha proračuna</t>
  </si>
  <si>
    <t>Obilježavanje Dana općine</t>
  </si>
  <si>
    <t>Sjećanja na Domovinski rat</t>
  </si>
  <si>
    <t>Ostali rashodi - tekuće dotacije UDVDR</t>
  </si>
  <si>
    <t>GLAVA 00301</t>
  </si>
  <si>
    <t>Informiranje građana</t>
  </si>
  <si>
    <t>Informiranje putem radija</t>
  </si>
  <si>
    <t>Ostali rashodi - tekuće dotacije Radio Bljesak</t>
  </si>
  <si>
    <t>Program političkih stranaka</t>
  </si>
  <si>
    <t>Osnovne funkcije političkih stranaka i izbori</t>
  </si>
  <si>
    <t>Rad nacionalnih manjina i zajednica</t>
  </si>
  <si>
    <t>Aktivnosti vjeća nacionalnih manjina</t>
  </si>
  <si>
    <t>PROGRAM 05</t>
  </si>
  <si>
    <t>Održavanje društvenih domova i manifestacije inicijativa građana</t>
  </si>
  <si>
    <t>Investicije u gradnju u rekonstrukciju društvenih domova</t>
  </si>
  <si>
    <t>OPĆINSKO VIJEĆE</t>
  </si>
  <si>
    <t>Ostali rashodi - tekuće don.DVD-u i PP Okučani</t>
  </si>
  <si>
    <t>Pomoći obiteljima za predškolsko, osnovnoškolsko i srednjoškolsko obrazovanje</t>
  </si>
  <si>
    <t>Rashodi za nab.proizv.dugotr.imov. - Uređenje privremenog vatrogasnog spremišta</t>
  </si>
  <si>
    <t>Opremanje i sitni inventar vlastitog Komunalnog pogona (oprema i sitni inventar)</t>
  </si>
  <si>
    <t>Program javnih radova na održavanju komunalne infrastrukture</t>
  </si>
  <si>
    <t>PROGRAM 06</t>
  </si>
  <si>
    <t>Održavanje društvenih domova</t>
  </si>
  <si>
    <t>Zgrade društvene namjene</t>
  </si>
  <si>
    <t>Pametna općina</t>
  </si>
  <si>
    <t>Izvor financiranja 61</t>
  </si>
  <si>
    <t>Subvencioniranje novih mikropoduzetnika i OPG-a</t>
  </si>
  <si>
    <t xml:space="preserve">Rashodi za nab.proizv.dugotr.imov. - SPOMENIK U RATKOVCU </t>
  </si>
  <si>
    <t xml:space="preserve">Rashodi za dugotr.imov. </t>
  </si>
  <si>
    <t>Izvor financiranja 56</t>
  </si>
  <si>
    <t>Postavljanje 5 fotonaponskih elektrana</t>
  </si>
  <si>
    <t>Betoniranje staza po groblju GB</t>
  </si>
  <si>
    <t>Materijalni rashodi - izmještanje dalekovoda</t>
  </si>
  <si>
    <t>Rashodi za nab.proizv.dugotr.imov. - Gradnja novoga vatrogasnog doma s garažama</t>
  </si>
  <si>
    <t xml:space="preserve">                 Rashodi poslovanja i rashodi za nabavu nefinancijske imovine u Proračunu u ukupnoj svoti od 1.370.662 eura za 2023. godinu i izdaci za financijsku imovinu i otplate zajmova od 17.405 eura za 2023. godinu raspoređuju se po korisnicima i programima u Posebnom dijelu Proračuna, kako slijedi:</t>
  </si>
  <si>
    <t>Klasa: 400-08/22-01/01
Urbroj: 2178-22-03/1-22-1
Gornji Bogićevci, 22. prosinca 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</si>
</sst>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el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0" borderId="0" xfId="0" applyFont="1"/>
    <xf numFmtId="4" fontId="0" fillId="0" borderId="0" xfId="0" applyNumberFormat="1"/>
    <xf numFmtId="0" fontId="18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4" fontId="18" fillId="2" borderId="3" xfId="0" quotePrefix="1" applyNumberFormat="1" applyFont="1" applyFill="1" applyBorder="1" applyAlignment="1">
      <alignment horizontal="right" vertical="center"/>
    </xf>
    <xf numFmtId="0" fontId="19" fillId="0" borderId="1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center" wrapText="1"/>
    </xf>
    <xf numFmtId="0" fontId="19" fillId="0" borderId="2" xfId="0" quotePrefix="1" applyFont="1" applyBorder="1" applyAlignment="1">
      <alignment horizontal="left"/>
    </xf>
    <xf numFmtId="0" fontId="19" fillId="2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0" xfId="0" quotePrefix="1" applyFont="1" applyAlignment="1">
      <alignment horizontal="left" wrapText="1"/>
    </xf>
    <xf numFmtId="0" fontId="21" fillId="0" borderId="0" xfId="0" applyFont="1" applyAlignment="1">
      <alignment wrapText="1"/>
    </xf>
    <xf numFmtId="3" fontId="19" fillId="0" borderId="0" xfId="0" applyNumberFormat="1" applyFont="1" applyAlignment="1">
      <alignment horizontal="right"/>
    </xf>
    <xf numFmtId="4" fontId="19" fillId="3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19" fillId="3" borderId="3" xfId="0" applyNumberFormat="1" applyFont="1" applyFill="1" applyBorder="1" applyAlignment="1">
      <alignment horizontal="right" wrapText="1"/>
    </xf>
    <xf numFmtId="4" fontId="19" fillId="4" borderId="1" xfId="0" quotePrefix="1" applyNumberFormat="1" applyFont="1" applyFill="1" applyBorder="1" applyAlignment="1">
      <alignment horizontal="right"/>
    </xf>
    <xf numFmtId="4" fontId="19" fillId="4" borderId="3" xfId="0" applyNumberFormat="1" applyFont="1" applyFill="1" applyBorder="1" applyAlignment="1">
      <alignment horizontal="right" wrapText="1"/>
    </xf>
    <xf numFmtId="4" fontId="19" fillId="3" borderId="1" xfId="0" quotePrefix="1" applyNumberFormat="1" applyFont="1" applyFill="1" applyBorder="1" applyAlignment="1">
      <alignment horizontal="right"/>
    </xf>
    <xf numFmtId="4" fontId="22" fillId="0" borderId="3" xfId="0" applyNumberFormat="1" applyFont="1" applyBorder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9" fillId="2" borderId="4" xfId="0" applyNumberFormat="1" applyFont="1" applyFill="1" applyBorder="1" applyAlignment="1">
      <alignment horizontal="right" vertical="center" wrapText="1"/>
    </xf>
    <xf numFmtId="4" fontId="8" fillId="2" borderId="4" xfId="0" quotePrefix="1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18" fillId="2" borderId="4" xfId="0" quotePrefix="1" applyNumberFormat="1" applyFont="1" applyFill="1" applyBorder="1" applyAlignment="1">
      <alignment horizontal="right" vertical="center"/>
    </xf>
    <xf numFmtId="0" fontId="0" fillId="0" borderId="3" xfId="0" applyBorder="1"/>
    <xf numFmtId="0" fontId="23" fillId="0" borderId="3" xfId="0" applyFont="1" applyBorder="1"/>
    <xf numFmtId="0" fontId="23" fillId="0" borderId="3" xfId="0" applyFont="1" applyBorder="1" applyAlignment="1">
      <alignment wrapText="1"/>
    </xf>
    <xf numFmtId="0" fontId="24" fillId="0" borderId="3" xfId="0" applyFont="1" applyBorder="1"/>
    <xf numFmtId="4" fontId="23" fillId="0" borderId="3" xfId="0" applyNumberFormat="1" applyFont="1" applyBorder="1"/>
    <xf numFmtId="4" fontId="24" fillId="0" borderId="3" xfId="0" applyNumberFormat="1" applyFont="1" applyBorder="1"/>
    <xf numFmtId="0" fontId="25" fillId="4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vertical="center" wrapText="1"/>
    </xf>
    <xf numFmtId="4" fontId="25" fillId="4" borderId="3" xfId="0" applyNumberFormat="1" applyFont="1" applyFill="1" applyBorder="1" applyAlignment="1">
      <alignment horizontal="righ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" fontId="25" fillId="4" borderId="4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4" fontId="17" fillId="2" borderId="4" xfId="0" applyNumberFormat="1" applyFont="1" applyFill="1" applyBorder="1" applyAlignment="1">
      <alignment horizontal="right" vertical="center"/>
    </xf>
    <xf numFmtId="4" fontId="17" fillId="2" borderId="3" xfId="0" applyNumberFormat="1" applyFont="1" applyFill="1" applyBorder="1" applyAlignment="1">
      <alignment horizontal="right" vertical="center"/>
    </xf>
    <xf numFmtId="4" fontId="26" fillId="0" borderId="3" xfId="0" applyNumberFormat="1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3" fontId="15" fillId="0" borderId="0" xfId="0" applyNumberFormat="1" applyFont="1"/>
    <xf numFmtId="3" fontId="24" fillId="0" borderId="0" xfId="0" applyNumberFormat="1" applyFont="1"/>
    <xf numFmtId="3" fontId="0" fillId="0" borderId="0" xfId="0" applyNumberFormat="1"/>
    <xf numFmtId="0" fontId="6" fillId="5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>
      <alignment horizontal="right" vertical="center" wrapText="1"/>
    </xf>
    <xf numFmtId="3" fontId="6" fillId="8" borderId="4" xfId="0" applyNumberFormat="1" applyFont="1" applyFill="1" applyBorder="1" applyAlignment="1">
      <alignment horizontal="right"/>
    </xf>
    <xf numFmtId="3" fontId="6" fillId="6" borderId="4" xfId="0" applyNumberFormat="1" applyFont="1" applyFill="1" applyBorder="1" applyAlignment="1">
      <alignment horizontal="righ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6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0" fontId="3" fillId="2" borderId="0" xfId="0" applyFont="1" applyFill="1" applyAlignment="1">
      <alignment horizontal="right" vertical="center" wrapText="1" indent="1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30" fillId="2" borderId="3" xfId="0" quotePrefix="1" applyFont="1" applyFill="1" applyBorder="1" applyAlignment="1">
      <alignment horizontal="left" vertical="center" wrapText="1"/>
    </xf>
    <xf numFmtId="3" fontId="31" fillId="2" borderId="4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0" fontId="30" fillId="2" borderId="3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 wrapText="1"/>
    </xf>
    <xf numFmtId="3" fontId="28" fillId="0" borderId="3" xfId="0" applyNumberFormat="1" applyFont="1" applyBorder="1"/>
    <xf numFmtId="3" fontId="32" fillId="0" borderId="3" xfId="0" applyNumberFormat="1" applyFont="1" applyBorder="1"/>
    <xf numFmtId="3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0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0" fillId="3" borderId="1" xfId="0" quotePrefix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20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A989-68A4-4412-ACE5-79D111EA43EA}">
  <dimension ref="A1:A34"/>
  <sheetViews>
    <sheetView topLeftCell="A7" workbookViewId="0">
      <selection activeCell="A10" sqref="A10"/>
    </sheetView>
  </sheetViews>
  <sheetFormatPr defaultRowHeight="15"/>
  <sheetData>
    <row r="1" spans="1:1">
      <c r="A1" s="32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8" spans="1:1">
      <c r="A8" s="32" t="s">
        <v>83</v>
      </c>
    </row>
    <row r="9" spans="1:1">
      <c r="A9" t="s">
        <v>132</v>
      </c>
    </row>
    <row r="11" spans="1:1">
      <c r="A11" s="32" t="s">
        <v>84</v>
      </c>
    </row>
    <row r="12" spans="1:1">
      <c r="A12" t="s">
        <v>85</v>
      </c>
    </row>
    <row r="14" spans="1:1">
      <c r="A14" s="32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7" spans="1:1">
      <c r="A27" s="32" t="s">
        <v>98</v>
      </c>
    </row>
    <row r="28" spans="1:1">
      <c r="A28" t="s">
        <v>99</v>
      </c>
    </row>
    <row r="30" spans="1:1">
      <c r="A30" s="32" t="s">
        <v>100</v>
      </c>
    </row>
    <row r="31" spans="1:1">
      <c r="A31" t="s">
        <v>101</v>
      </c>
    </row>
    <row r="33" spans="1:1">
      <c r="A33" s="32" t="s">
        <v>102</v>
      </c>
    </row>
    <row r="34" spans="1:1">
      <c r="A34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workbookViewId="0">
      <selection activeCell="L23" sqref="L23"/>
    </sheetView>
  </sheetViews>
  <sheetFormatPr defaultRowHeight="15"/>
  <cols>
    <col min="5" max="5" width="15.28515625" customWidth="1"/>
    <col min="6" max="12" width="25.28515625" customWidth="1"/>
    <col min="14" max="14" width="12.42578125" bestFit="1" customWidth="1"/>
  </cols>
  <sheetData>
    <row r="1" spans="1:12" ht="42" customHeight="1">
      <c r="A1" s="140" t="s">
        <v>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39" customHeight="1">
      <c r="A2" s="151" t="s">
        <v>176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7" customHeight="1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8" customHeight="1">
      <c r="A4" s="147" t="s">
        <v>43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  <c r="L4" s="148"/>
    </row>
    <row r="5" spans="1:12" ht="29.25" customHeight="1">
      <c r="A5" s="140" t="s">
        <v>167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 ht="24" customHeight="1">
      <c r="A6" s="151" t="s">
        <v>178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ht="24.75" customHeight="1">
      <c r="A7" s="140" t="s">
        <v>52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12" ht="12" customHeight="1">
      <c r="A8" s="1"/>
      <c r="B8" s="2"/>
      <c r="C8" s="2"/>
      <c r="D8" s="2"/>
      <c r="E8" s="6"/>
      <c r="F8" s="7"/>
      <c r="G8" s="7"/>
      <c r="H8" s="7"/>
      <c r="I8" s="7"/>
      <c r="J8" s="7"/>
      <c r="K8" s="7"/>
      <c r="L8" s="23" t="s">
        <v>53</v>
      </c>
    </row>
    <row r="9" spans="1:12" ht="30">
      <c r="A9" s="37"/>
      <c r="B9" s="38"/>
      <c r="C9" s="38"/>
      <c r="D9" s="39"/>
      <c r="E9" s="40"/>
      <c r="F9" s="41" t="s">
        <v>112</v>
      </c>
      <c r="G9" s="41" t="s">
        <v>113</v>
      </c>
      <c r="H9" s="41" t="s">
        <v>114</v>
      </c>
      <c r="I9" s="41" t="s">
        <v>115</v>
      </c>
      <c r="J9" s="41" t="s">
        <v>116</v>
      </c>
      <c r="K9" s="41" t="s">
        <v>117</v>
      </c>
      <c r="L9" s="41" t="s">
        <v>67</v>
      </c>
    </row>
    <row r="10" spans="1:12">
      <c r="A10" s="149" t="s">
        <v>0</v>
      </c>
      <c r="B10" s="131"/>
      <c r="C10" s="131"/>
      <c r="D10" s="131"/>
      <c r="E10" s="150"/>
      <c r="F10" s="47">
        <f>SUM(F11:F12)</f>
        <v>6015969</v>
      </c>
      <c r="G10" s="47">
        <f t="shared" ref="G10:L10" si="0">SUM(G11:G12)</f>
        <v>798456.16672771901</v>
      </c>
      <c r="H10" s="47">
        <f t="shared" si="0"/>
        <v>7351695</v>
      </c>
      <c r="I10" s="47">
        <f t="shared" si="0"/>
        <v>975737.61334328738</v>
      </c>
      <c r="J10" s="47">
        <f t="shared" si="0"/>
        <v>1062030</v>
      </c>
      <c r="K10" s="47">
        <f t="shared" si="0"/>
        <v>1297600</v>
      </c>
      <c r="L10" s="47">
        <f t="shared" si="0"/>
        <v>1398700</v>
      </c>
    </row>
    <row r="11" spans="1:12">
      <c r="A11" s="144" t="s">
        <v>1</v>
      </c>
      <c r="B11" s="139"/>
      <c r="C11" s="139"/>
      <c r="D11" s="139"/>
      <c r="E11" s="129"/>
      <c r="F11" s="48">
        <f>SUM(' Račun prihoda i rashoda'!E11)</f>
        <v>5703239</v>
      </c>
      <c r="G11" s="48">
        <f>SUM(' Račun prihoda i rashoda'!F11)</f>
        <v>756949.76672771899</v>
      </c>
      <c r="H11" s="48">
        <f>SUM(' Račun prihoda i rashoda'!G11)</f>
        <v>6991695</v>
      </c>
      <c r="I11" s="48">
        <f>SUM(' Račun prihoda i rashoda'!H11)</f>
        <v>927957.40334328741</v>
      </c>
      <c r="J11" s="48">
        <f>SUM(' Račun prihoda i rashoda'!I11)</f>
        <v>987030</v>
      </c>
      <c r="K11" s="48">
        <f>SUM(' Račun prihoda i rashoda'!J11)</f>
        <v>1252600</v>
      </c>
      <c r="L11" s="48">
        <f>SUM(' Račun prihoda i rashoda'!K11)</f>
        <v>1353700</v>
      </c>
    </row>
    <row r="12" spans="1:12">
      <c r="A12" s="128" t="s">
        <v>2</v>
      </c>
      <c r="B12" s="129"/>
      <c r="C12" s="129"/>
      <c r="D12" s="129"/>
      <c r="E12" s="129"/>
      <c r="F12" s="48">
        <f>SUM(' Račun prihoda i rashoda'!E34)</f>
        <v>312730</v>
      </c>
      <c r="G12" s="48">
        <f>SUM(' Račun prihoda i rashoda'!F34)</f>
        <v>41506.400000000001</v>
      </c>
      <c r="H12" s="48">
        <f>SUM(' Račun prihoda i rashoda'!G34)</f>
        <v>360000</v>
      </c>
      <c r="I12" s="48">
        <f>SUM(' Račun prihoda i rashoda'!H34)</f>
        <v>47780.21</v>
      </c>
      <c r="J12" s="48">
        <f>SUM(' Račun prihoda i rashoda'!I34)</f>
        <v>75000</v>
      </c>
      <c r="K12" s="48">
        <f>SUM(' Račun prihoda i rashoda'!J34)</f>
        <v>45000</v>
      </c>
      <c r="L12" s="48">
        <f>SUM(' Račun prihoda i rashoda'!K34)</f>
        <v>45000</v>
      </c>
    </row>
    <row r="13" spans="1:12">
      <c r="A13" s="43" t="s">
        <v>3</v>
      </c>
      <c r="B13" s="42"/>
      <c r="C13" s="42"/>
      <c r="D13" s="42"/>
      <c r="E13" s="42"/>
      <c r="F13" s="47">
        <f>SUM(F14:F15)</f>
        <v>7245494</v>
      </c>
      <c r="G13" s="47">
        <f t="shared" ref="G13:L13" si="1">SUM(G14:G15)</f>
        <v>961642.30470303271</v>
      </c>
      <c r="H13" s="47">
        <f t="shared" si="1"/>
        <v>7378515</v>
      </c>
      <c r="I13" s="47">
        <f t="shared" si="1"/>
        <v>979297.23369500297</v>
      </c>
      <c r="J13" s="47">
        <f t="shared" si="1"/>
        <v>1370662</v>
      </c>
      <c r="K13" s="47">
        <f t="shared" si="1"/>
        <v>1160500</v>
      </c>
      <c r="L13" s="47">
        <f t="shared" si="1"/>
        <v>1306842</v>
      </c>
    </row>
    <row r="14" spans="1:12">
      <c r="A14" s="138" t="s">
        <v>4</v>
      </c>
      <c r="B14" s="139"/>
      <c r="C14" s="139"/>
      <c r="D14" s="139"/>
      <c r="E14" s="139"/>
      <c r="F14" s="48">
        <f>SUM(' Račun prihoda i rashoda'!E42)</f>
        <v>3971820</v>
      </c>
      <c r="G14" s="48">
        <f>SUM(' Račun prihoda i rashoda'!F42)</f>
        <v>527151.10258344945</v>
      </c>
      <c r="H14" s="48">
        <f>SUM(' Račun prihoda i rashoda'!G42)</f>
        <v>3699685</v>
      </c>
      <c r="I14" s="48">
        <f>SUM(' Račun prihoda i rashoda'!H42)</f>
        <v>491032.5844150242</v>
      </c>
      <c r="J14" s="48">
        <f>SUM(' Račun prihoda i rashoda'!I42)</f>
        <v>527782</v>
      </c>
      <c r="K14" s="48">
        <f>SUM(' Račun prihoda i rashoda'!J42)</f>
        <v>552700</v>
      </c>
      <c r="L14" s="48">
        <f>SUM(' Račun prihoda i rashoda'!K42)</f>
        <v>567750</v>
      </c>
    </row>
    <row r="15" spans="1:12">
      <c r="A15" s="128" t="s">
        <v>5</v>
      </c>
      <c r="B15" s="129"/>
      <c r="C15" s="129"/>
      <c r="D15" s="129"/>
      <c r="E15" s="129"/>
      <c r="F15" s="48">
        <f>SUM(' Račun prihoda i rashoda'!E72)</f>
        <v>3273674</v>
      </c>
      <c r="G15" s="48">
        <f>SUM(' Račun prihoda i rashoda'!F72)</f>
        <v>434491.20211958326</v>
      </c>
      <c r="H15" s="48">
        <f>SUM(' Račun prihoda i rashoda'!G72)</f>
        <v>3678830</v>
      </c>
      <c r="I15" s="48">
        <f>SUM(' Račun prihoda i rashoda'!H72)</f>
        <v>488264.64927997871</v>
      </c>
      <c r="J15" s="48">
        <f>SUM(' Račun prihoda i rashoda'!I72)</f>
        <v>842880</v>
      </c>
      <c r="K15" s="48">
        <f>SUM(' Račun prihoda i rashoda'!J72)</f>
        <v>607800</v>
      </c>
      <c r="L15" s="48">
        <f>SUM(' Račun prihoda i rashoda'!K72)</f>
        <v>739092</v>
      </c>
    </row>
    <row r="16" spans="1:12">
      <c r="A16" s="130" t="s">
        <v>6</v>
      </c>
      <c r="B16" s="131"/>
      <c r="C16" s="131"/>
      <c r="D16" s="131"/>
      <c r="E16" s="131"/>
      <c r="F16" s="47">
        <f>SUM(F10-F13)</f>
        <v>-1229525</v>
      </c>
      <c r="G16" s="47">
        <f>F16/7.5345</f>
        <v>-163186.01101599308</v>
      </c>
      <c r="H16" s="47">
        <f t="shared" ref="H16:L16" si="2">SUM(H10-H13)</f>
        <v>-26820</v>
      </c>
      <c r="I16" s="47">
        <f>H16/7.5345</f>
        <v>-3559.6257216802705</v>
      </c>
      <c r="J16" s="47">
        <f t="shared" si="2"/>
        <v>-308632</v>
      </c>
      <c r="K16" s="47">
        <f t="shared" si="2"/>
        <v>137100</v>
      </c>
      <c r="L16" s="47">
        <f t="shared" si="2"/>
        <v>91858</v>
      </c>
    </row>
    <row r="17" spans="1:15" ht="18">
      <c r="A17" s="4"/>
      <c r="B17" s="8"/>
      <c r="C17" s="8"/>
      <c r="D17" s="8"/>
      <c r="E17" s="8"/>
      <c r="F17" s="84"/>
      <c r="G17" s="83"/>
      <c r="H17" s="8"/>
      <c r="I17" s="8"/>
      <c r="J17" s="3"/>
      <c r="K17" s="3"/>
      <c r="L17" s="3"/>
    </row>
    <row r="18" spans="1:15" ht="18" customHeight="1">
      <c r="A18" s="140" t="s">
        <v>51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5" ht="11.25" customHeight="1">
      <c r="A19" s="4"/>
      <c r="B19" s="8"/>
      <c r="C19" s="8"/>
      <c r="D19" s="8"/>
      <c r="E19" s="8"/>
      <c r="F19" s="8"/>
      <c r="G19" s="8"/>
      <c r="H19" s="8"/>
      <c r="I19" s="8"/>
      <c r="J19" s="3"/>
      <c r="K19" s="3"/>
      <c r="L19" s="3"/>
    </row>
    <row r="20" spans="1:15" ht="30">
      <c r="A20" s="37"/>
      <c r="B20" s="38"/>
      <c r="C20" s="38"/>
      <c r="D20" s="39"/>
      <c r="E20" s="40"/>
      <c r="F20" s="41" t="s">
        <v>112</v>
      </c>
      <c r="G20" s="41" t="s">
        <v>113</v>
      </c>
      <c r="H20" s="41" t="s">
        <v>114</v>
      </c>
      <c r="I20" s="41" t="s">
        <v>115</v>
      </c>
      <c r="J20" s="41" t="s">
        <v>116</v>
      </c>
      <c r="K20" s="41" t="s">
        <v>117</v>
      </c>
      <c r="L20" s="41" t="s">
        <v>67</v>
      </c>
    </row>
    <row r="21" spans="1:15" ht="15.75" customHeight="1">
      <c r="A21" s="144" t="s">
        <v>8</v>
      </c>
      <c r="B21" s="145"/>
      <c r="C21" s="145"/>
      <c r="D21" s="145"/>
      <c r="E21" s="146"/>
      <c r="F21" s="48">
        <f>SUM('Račun financiranja'!E6)</f>
        <v>158180</v>
      </c>
      <c r="G21" s="48">
        <f>SUM('Račun financiranja'!F6)</f>
        <v>20994.093835025549</v>
      </c>
      <c r="H21" s="48">
        <f>SUM('Račun financiranja'!G6)</f>
        <v>115000</v>
      </c>
      <c r="I21" s="48">
        <f>SUM('Račun financiranja'!H6)</f>
        <v>15263.12</v>
      </c>
      <c r="J21" s="48">
        <f>SUM('Račun financiranja'!I6)</f>
        <v>17000</v>
      </c>
      <c r="K21" s="48">
        <f>SUM('Račun financiranja'!J6)</f>
        <v>15000</v>
      </c>
      <c r="L21" s="48">
        <f>SUM('Račun financiranja'!K6)</f>
        <v>15000</v>
      </c>
      <c r="N21" s="33"/>
      <c r="O21" s="33"/>
    </row>
    <row r="22" spans="1:15">
      <c r="A22" s="144" t="s">
        <v>9</v>
      </c>
      <c r="B22" s="139"/>
      <c r="C22" s="139"/>
      <c r="D22" s="139"/>
      <c r="E22" s="139"/>
      <c r="F22" s="48">
        <f>SUM('Račun financiranja'!E11)</f>
        <v>0</v>
      </c>
      <c r="G22" s="48">
        <f>SUM('Račun financiranja'!F11)</f>
        <v>0</v>
      </c>
      <c r="H22" s="48">
        <f>SUM('Račun financiranja'!G11)</f>
        <v>158180</v>
      </c>
      <c r="I22" s="48">
        <f>SUM('Račun financiranja'!H11)</f>
        <v>20994.09</v>
      </c>
      <c r="J22" s="48">
        <f>SUM('Račun financiranja'!I11)</f>
        <v>15263</v>
      </c>
      <c r="K22" s="48">
        <f>SUM('Račun financiranja'!J11)</f>
        <v>15000</v>
      </c>
      <c r="L22" s="48">
        <f>SUM('Račun financiranja'!K11)</f>
        <v>15000</v>
      </c>
      <c r="N22" s="33"/>
      <c r="O22" s="33"/>
    </row>
    <row r="23" spans="1:15">
      <c r="A23" s="130" t="s">
        <v>10</v>
      </c>
      <c r="B23" s="131"/>
      <c r="C23" s="131"/>
      <c r="D23" s="131"/>
      <c r="E23" s="131"/>
      <c r="F23" s="47">
        <f>(F21-F22)+F28+F29</f>
        <v>1229525</v>
      </c>
      <c r="G23" s="47">
        <f t="shared" ref="G23:L23" si="3">(G21-G22)+G28+G29</f>
        <v>163186.01101599311</v>
      </c>
      <c r="H23" s="47">
        <f t="shared" si="3"/>
        <v>26820</v>
      </c>
      <c r="I23" s="47">
        <f t="shared" si="3"/>
        <v>3559.6265890238137</v>
      </c>
      <c r="J23" s="47">
        <f t="shared" si="3"/>
        <v>308632</v>
      </c>
      <c r="K23" s="47">
        <f t="shared" si="3"/>
        <v>-132300</v>
      </c>
      <c r="L23" s="47">
        <f t="shared" si="3"/>
        <v>-87058</v>
      </c>
      <c r="N23" s="33"/>
      <c r="O23" s="33"/>
    </row>
    <row r="24" spans="1:15" ht="18">
      <c r="A24" s="21"/>
      <c r="B24" s="8"/>
      <c r="C24" s="8"/>
      <c r="D24" s="8"/>
      <c r="E24" s="83"/>
      <c r="F24" s="8"/>
      <c r="G24" s="8"/>
      <c r="H24" s="8"/>
      <c r="I24" s="8"/>
      <c r="J24" s="3"/>
      <c r="K24" s="3"/>
      <c r="L24" s="3"/>
      <c r="N24" s="33"/>
      <c r="O24" s="33"/>
    </row>
    <row r="25" spans="1:15" ht="18" customHeight="1">
      <c r="A25" s="140" t="s">
        <v>59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N25" s="33"/>
      <c r="O25" s="33"/>
    </row>
    <row r="26" spans="1:15" ht="9.75" customHeight="1">
      <c r="A26" s="21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N26" s="33"/>
      <c r="O26" s="33"/>
    </row>
    <row r="27" spans="1:15" ht="30">
      <c r="A27" s="37"/>
      <c r="B27" s="38"/>
      <c r="C27" s="38"/>
      <c r="D27" s="39"/>
      <c r="E27" s="40"/>
      <c r="F27" s="41" t="s">
        <v>112</v>
      </c>
      <c r="G27" s="41" t="s">
        <v>113</v>
      </c>
      <c r="H27" s="41" t="s">
        <v>114</v>
      </c>
      <c r="I27" s="41" t="s">
        <v>115</v>
      </c>
      <c r="J27" s="41" t="s">
        <v>116</v>
      </c>
      <c r="K27" s="41" t="s">
        <v>117</v>
      </c>
      <c r="L27" s="41" t="s">
        <v>67</v>
      </c>
      <c r="N27" s="33"/>
      <c r="O27" s="33"/>
    </row>
    <row r="28" spans="1:15" ht="31.5" customHeight="1">
      <c r="A28" s="132" t="s">
        <v>55</v>
      </c>
      <c r="B28" s="133"/>
      <c r="C28" s="133"/>
      <c r="D28" s="133"/>
      <c r="E28" s="134"/>
      <c r="F28" s="50">
        <v>1800893</v>
      </c>
      <c r="G28" s="50">
        <f>F28/7.5345</f>
        <v>239019.57661424114</v>
      </c>
      <c r="H28" s="50">
        <v>729548</v>
      </c>
      <c r="I28" s="50">
        <f>H28/7.5345</f>
        <v>96827.659433273599</v>
      </c>
      <c r="J28" s="50">
        <v>87537</v>
      </c>
      <c r="K28" s="50">
        <v>-219358</v>
      </c>
      <c r="L28" s="51">
        <v>-87058</v>
      </c>
    </row>
    <row r="29" spans="1:15" ht="30" customHeight="1">
      <c r="A29" s="135" t="s">
        <v>7</v>
      </c>
      <c r="B29" s="136"/>
      <c r="C29" s="136"/>
      <c r="D29" s="136"/>
      <c r="E29" s="137"/>
      <c r="F29" s="52">
        <v>-729548</v>
      </c>
      <c r="G29" s="52">
        <f>F29/7.5345</f>
        <v>-96827.659433273599</v>
      </c>
      <c r="H29" s="52">
        <v>-659548</v>
      </c>
      <c r="I29" s="52">
        <f>H29/7.5345</f>
        <v>-87537.062844249784</v>
      </c>
      <c r="J29" s="52">
        <v>219358</v>
      </c>
      <c r="K29" s="52">
        <v>87058</v>
      </c>
      <c r="L29" s="49">
        <v>0</v>
      </c>
    </row>
    <row r="30" spans="1:15">
      <c r="F30" s="33"/>
      <c r="G30" s="33"/>
      <c r="H30" s="33"/>
      <c r="I30" s="33"/>
      <c r="J30" s="33"/>
      <c r="K30" s="33"/>
      <c r="L30" s="33"/>
    </row>
    <row r="31" spans="1:15">
      <c r="F31" s="33"/>
      <c r="G31" s="33"/>
      <c r="H31" s="33"/>
      <c r="I31" s="33"/>
      <c r="J31" s="33"/>
      <c r="K31" s="33"/>
      <c r="L31" s="33"/>
    </row>
    <row r="32" spans="1:15">
      <c r="A32" s="138" t="s">
        <v>11</v>
      </c>
      <c r="B32" s="139"/>
      <c r="C32" s="139"/>
      <c r="D32" s="139"/>
      <c r="E32" s="139"/>
      <c r="F32" s="48">
        <f>SUM(F16+F23)</f>
        <v>0</v>
      </c>
      <c r="G32" s="48">
        <f t="shared" ref="G32:L32" si="4">SUM(G16+G23)</f>
        <v>2.9103830456733704E-11</v>
      </c>
      <c r="H32" s="48">
        <f t="shared" si="4"/>
        <v>0</v>
      </c>
      <c r="I32" s="48">
        <f t="shared" si="4"/>
        <v>8.6734354317741236E-4</v>
      </c>
      <c r="J32" s="48">
        <f t="shared" si="4"/>
        <v>0</v>
      </c>
      <c r="K32" s="48">
        <f t="shared" si="4"/>
        <v>4800</v>
      </c>
      <c r="L32" s="48">
        <f t="shared" si="4"/>
        <v>4800</v>
      </c>
    </row>
    <row r="33" spans="1:12" ht="11.25" customHeight="1">
      <c r="A33" s="44"/>
      <c r="B33" s="45"/>
      <c r="C33" s="45"/>
      <c r="D33" s="45"/>
      <c r="E33" s="45"/>
      <c r="F33" s="46"/>
      <c r="G33" s="46"/>
      <c r="H33" s="46"/>
      <c r="I33" s="46"/>
      <c r="J33" s="46"/>
      <c r="K33" s="46"/>
      <c r="L33" s="46"/>
    </row>
    <row r="34" spans="1:12" ht="29.25" customHeight="1">
      <c r="A34" s="142" t="s">
        <v>57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1:12" ht="8.25" customHeight="1"/>
    <row r="36" spans="1:12">
      <c r="A36" s="142" t="s">
        <v>56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</row>
    <row r="37" spans="1:12" ht="8.25" customHeight="1"/>
    <row r="38" spans="1:12" ht="29.25" customHeight="1">
      <c r="A38" s="142" t="s">
        <v>54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</row>
  </sheetData>
  <mergeCells count="24">
    <mergeCell ref="A1:L1"/>
    <mergeCell ref="A4:L4"/>
    <mergeCell ref="A10:E10"/>
    <mergeCell ref="A11:E11"/>
    <mergeCell ref="A12:E12"/>
    <mergeCell ref="A7:L7"/>
    <mergeCell ref="A6:L6"/>
    <mergeCell ref="A2:L2"/>
    <mergeCell ref="A3:L3"/>
    <mergeCell ref="A5:L5"/>
    <mergeCell ref="A38:L38"/>
    <mergeCell ref="A34:L34"/>
    <mergeCell ref="A32:E32"/>
    <mergeCell ref="A36:L36"/>
    <mergeCell ref="A21:E21"/>
    <mergeCell ref="A22:E22"/>
    <mergeCell ref="A23:E23"/>
    <mergeCell ref="A15:E15"/>
    <mergeCell ref="A16:E16"/>
    <mergeCell ref="A28:E28"/>
    <mergeCell ref="A29:E29"/>
    <mergeCell ref="A14:E14"/>
    <mergeCell ref="A18:L18"/>
    <mergeCell ref="A25:L25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workbookViewId="0">
      <selection activeCell="G73" sqref="G73"/>
    </sheetView>
  </sheetViews>
  <sheetFormatPr defaultRowHeight="15"/>
  <cols>
    <col min="1" max="1" width="4.85546875" customWidth="1"/>
    <col min="2" max="2" width="6.140625" customWidth="1"/>
    <col min="3" max="3" width="5.42578125" bestFit="1" customWidth="1"/>
    <col min="4" max="4" width="25.28515625" customWidth="1"/>
    <col min="5" max="11" width="14.28515625" customWidth="1"/>
  </cols>
  <sheetData>
    <row r="1" spans="1:11" ht="15.75">
      <c r="A1" s="140" t="s">
        <v>43</v>
      </c>
      <c r="B1" s="140"/>
      <c r="C1" s="140"/>
      <c r="D1" s="140"/>
      <c r="E1" s="140"/>
      <c r="F1" s="140"/>
      <c r="G1" s="140"/>
      <c r="H1" s="140"/>
      <c r="I1" s="140"/>
      <c r="J1" s="154"/>
      <c r="K1" s="154"/>
    </row>
    <row r="2" spans="1:11" ht="9.75" customHeight="1">
      <c r="A2" s="4"/>
      <c r="B2" s="4"/>
      <c r="C2" s="4"/>
      <c r="D2" s="4"/>
      <c r="E2" s="4"/>
      <c r="F2" s="4"/>
      <c r="G2" s="4"/>
      <c r="H2" s="4"/>
      <c r="I2" s="4"/>
      <c r="J2" s="5"/>
      <c r="K2" s="5"/>
    </row>
    <row r="3" spans="1:11" ht="18" customHeight="1">
      <c r="A3" s="140" t="s">
        <v>18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9.75" customHeight="1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20.100000000000001" customHeight="1">
      <c r="A5" s="140" t="s">
        <v>168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 ht="30" customHeight="1">
      <c r="A6" s="156" t="s">
        <v>169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5.75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1" ht="15.75">
      <c r="A8" s="140" t="s">
        <v>128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9" spans="1:11" ht="11.25" customHeight="1">
      <c r="A9" s="4"/>
      <c r="B9" s="4"/>
      <c r="C9" s="4"/>
      <c r="D9" s="4"/>
      <c r="E9" s="4"/>
      <c r="F9" s="4"/>
      <c r="G9" s="4"/>
      <c r="H9" s="4"/>
      <c r="I9" s="4"/>
      <c r="J9" s="5"/>
      <c r="K9" s="5"/>
    </row>
    <row r="10" spans="1:11" ht="45" customHeight="1">
      <c r="A10" s="71" t="s">
        <v>19</v>
      </c>
      <c r="B10" s="71" t="s">
        <v>20</v>
      </c>
      <c r="C10" s="71" t="s">
        <v>21</v>
      </c>
      <c r="D10" s="71" t="s">
        <v>17</v>
      </c>
      <c r="E10" s="71" t="s">
        <v>61</v>
      </c>
      <c r="F10" s="71" t="s">
        <v>62</v>
      </c>
      <c r="G10" s="71" t="s">
        <v>63</v>
      </c>
      <c r="H10" s="71" t="s">
        <v>64</v>
      </c>
      <c r="I10" s="71" t="s">
        <v>65</v>
      </c>
      <c r="J10" s="71" t="s">
        <v>66</v>
      </c>
      <c r="K10" s="71" t="s">
        <v>67</v>
      </c>
    </row>
    <row r="11" spans="1:11" ht="15.75" customHeight="1">
      <c r="A11" s="70">
        <v>6</v>
      </c>
      <c r="B11" s="70"/>
      <c r="C11" s="70"/>
      <c r="D11" s="70" t="s">
        <v>22</v>
      </c>
      <c r="E11" s="69">
        <f>SUM(E12+E14+E24+E26+E29+E32)</f>
        <v>5703239</v>
      </c>
      <c r="F11" s="69">
        <f t="shared" ref="F11:K11" si="0">SUM(F12+F14+F24+F26+F29+F32)</f>
        <v>756949.76672771899</v>
      </c>
      <c r="G11" s="69">
        <f t="shared" si="0"/>
        <v>6991695</v>
      </c>
      <c r="H11" s="69">
        <f t="shared" si="0"/>
        <v>927957.40334328741</v>
      </c>
      <c r="I11" s="69">
        <f t="shared" si="0"/>
        <v>987030</v>
      </c>
      <c r="J11" s="69">
        <f t="shared" si="0"/>
        <v>1252600</v>
      </c>
      <c r="K11" s="69">
        <f t="shared" si="0"/>
        <v>1353700</v>
      </c>
    </row>
    <row r="12" spans="1:11" s="32" customFormat="1" ht="15.75" customHeight="1">
      <c r="A12" s="12"/>
      <c r="B12" s="12">
        <v>61</v>
      </c>
      <c r="C12" s="12"/>
      <c r="D12" s="12" t="s">
        <v>23</v>
      </c>
      <c r="E12" s="28">
        <f>SUM(E13)</f>
        <v>638176</v>
      </c>
      <c r="F12" s="28">
        <f t="shared" ref="F12:K12" si="1">SUM(F13)</f>
        <v>84700.510982812397</v>
      </c>
      <c r="G12" s="28">
        <f t="shared" si="1"/>
        <v>910000</v>
      </c>
      <c r="H12" s="28">
        <f t="shared" si="1"/>
        <v>120777.76</v>
      </c>
      <c r="I12" s="28">
        <f t="shared" si="1"/>
        <v>124500</v>
      </c>
      <c r="J12" s="28">
        <f t="shared" si="1"/>
        <v>125000</v>
      </c>
      <c r="K12" s="28">
        <f t="shared" si="1"/>
        <v>130000</v>
      </c>
    </row>
    <row r="13" spans="1:11">
      <c r="A13" s="13"/>
      <c r="B13" s="13"/>
      <c r="C13" s="14">
        <v>11</v>
      </c>
      <c r="D13" s="14" t="s">
        <v>24</v>
      </c>
      <c r="E13" s="30">
        <v>638176</v>
      </c>
      <c r="F13" s="29">
        <f>E13/7.5345</f>
        <v>84700.510982812397</v>
      </c>
      <c r="G13" s="29">
        <v>910000</v>
      </c>
      <c r="H13" s="29">
        <v>120777.76</v>
      </c>
      <c r="I13" s="29">
        <v>124500</v>
      </c>
      <c r="J13" s="29">
        <v>125000</v>
      </c>
      <c r="K13" s="29">
        <v>130000</v>
      </c>
    </row>
    <row r="14" spans="1:11" s="32" customFormat="1" ht="38.25">
      <c r="A14" s="26"/>
      <c r="B14" s="26">
        <v>63</v>
      </c>
      <c r="C14" s="34"/>
      <c r="D14" s="35" t="s">
        <v>68</v>
      </c>
      <c r="E14" s="36">
        <f>SUM(E15:E21)</f>
        <v>4045111</v>
      </c>
      <c r="F14" s="36">
        <f t="shared" ref="F14:K14" si="2">SUM(F15:F21)</f>
        <v>536878.48993496574</v>
      </c>
      <c r="G14" s="36">
        <f t="shared" si="2"/>
        <v>4785525</v>
      </c>
      <c r="H14" s="36">
        <f t="shared" si="2"/>
        <v>635148.32011613238</v>
      </c>
      <c r="I14" s="36">
        <f t="shared" si="2"/>
        <v>670100</v>
      </c>
      <c r="J14" s="36">
        <f t="shared" si="2"/>
        <v>930600</v>
      </c>
      <c r="K14" s="36">
        <f t="shared" si="2"/>
        <v>1024700</v>
      </c>
    </row>
    <row r="15" spans="1:11">
      <c r="A15" s="13"/>
      <c r="B15" s="13"/>
      <c r="C15" s="14">
        <v>12</v>
      </c>
      <c r="D15" s="17" t="s">
        <v>69</v>
      </c>
      <c r="E15" s="30">
        <v>138560</v>
      </c>
      <c r="F15" s="29">
        <v>18390.07</v>
      </c>
      <c r="G15" s="29">
        <v>56125</v>
      </c>
      <c r="H15" s="29">
        <v>7449.07</v>
      </c>
      <c r="I15" s="29">
        <v>6864</v>
      </c>
      <c r="J15" s="29">
        <v>7000</v>
      </c>
      <c r="K15" s="29">
        <v>7100</v>
      </c>
    </row>
    <row r="16" spans="1:11">
      <c r="A16" s="13"/>
      <c r="B16" s="13"/>
      <c r="C16" s="14">
        <v>51</v>
      </c>
      <c r="D16" s="17" t="s">
        <v>70</v>
      </c>
      <c r="E16" s="30">
        <f>3219774+602325+24452+38000</f>
        <v>3884551</v>
      </c>
      <c r="F16" s="29">
        <f>E16/7.5345</f>
        <v>515568.51814984402</v>
      </c>
      <c r="G16" s="29">
        <f>3337500+9900+28000+1335000</f>
        <v>4710400</v>
      </c>
      <c r="H16" s="29">
        <f>G16/7.5345</f>
        <v>625177.51675625448</v>
      </c>
      <c r="I16" s="29">
        <v>631186</v>
      </c>
      <c r="J16" s="29">
        <v>620000</v>
      </c>
      <c r="K16" s="29">
        <v>610000</v>
      </c>
    </row>
    <row r="17" spans="1:11" ht="25.5">
      <c r="A17" s="13"/>
      <c r="B17" s="13"/>
      <c r="C17" s="14">
        <v>52</v>
      </c>
      <c r="D17" s="17" t="s">
        <v>71</v>
      </c>
      <c r="E17" s="30">
        <v>19500</v>
      </c>
      <c r="F17" s="29">
        <f t="shared" ref="F17:F28" si="3">E17/7.5345</f>
        <v>2588.0947640852078</v>
      </c>
      <c r="G17" s="29">
        <f>15000+4000</f>
        <v>19000</v>
      </c>
      <c r="H17" s="29">
        <f t="shared" ref="H17:H28" si="4">G17/7.5345</f>
        <v>2521.7333598778951</v>
      </c>
      <c r="I17" s="29">
        <f>2000+270+1350</f>
        <v>3620</v>
      </c>
      <c r="J17" s="29">
        <v>3600</v>
      </c>
      <c r="K17" s="29">
        <v>3600</v>
      </c>
    </row>
    <row r="18" spans="1:11">
      <c r="A18" s="13"/>
      <c r="B18" s="13"/>
      <c r="C18" s="14">
        <v>53</v>
      </c>
      <c r="D18" s="17" t="s">
        <v>72</v>
      </c>
      <c r="E18" s="30">
        <v>0</v>
      </c>
      <c r="F18" s="29">
        <f t="shared" si="3"/>
        <v>0</v>
      </c>
      <c r="G18" s="29">
        <v>0</v>
      </c>
      <c r="H18" s="29">
        <f t="shared" si="4"/>
        <v>0</v>
      </c>
      <c r="I18" s="29">
        <v>0</v>
      </c>
      <c r="J18" s="29">
        <v>0</v>
      </c>
      <c r="K18" s="29">
        <v>0</v>
      </c>
    </row>
    <row r="19" spans="1:11">
      <c r="A19" s="13"/>
      <c r="B19" s="13"/>
      <c r="C19" s="14">
        <v>54</v>
      </c>
      <c r="D19" s="17" t="s">
        <v>73</v>
      </c>
      <c r="E19" s="30">
        <v>2500</v>
      </c>
      <c r="F19" s="29">
        <f t="shared" si="3"/>
        <v>331.80702103656512</v>
      </c>
      <c r="G19" s="29">
        <v>0</v>
      </c>
      <c r="H19" s="29">
        <f t="shared" si="4"/>
        <v>0</v>
      </c>
      <c r="I19" s="29">
        <v>0</v>
      </c>
      <c r="J19" s="29">
        <v>0</v>
      </c>
      <c r="K19" s="29">
        <v>0</v>
      </c>
    </row>
    <row r="20" spans="1:11">
      <c r="A20" s="13"/>
      <c r="B20" s="13"/>
      <c r="C20" s="14">
        <v>55</v>
      </c>
      <c r="D20" s="17" t="s">
        <v>74</v>
      </c>
      <c r="E20" s="30"/>
      <c r="F20" s="29">
        <f t="shared" si="3"/>
        <v>0</v>
      </c>
      <c r="G20" s="29">
        <v>0</v>
      </c>
      <c r="H20" s="29">
        <f t="shared" si="4"/>
        <v>0</v>
      </c>
      <c r="I20" s="29">
        <v>0</v>
      </c>
      <c r="J20" s="29">
        <v>0</v>
      </c>
      <c r="K20" s="29">
        <v>0</v>
      </c>
    </row>
    <row r="21" spans="1:11">
      <c r="A21" s="13"/>
      <c r="B21" s="13"/>
      <c r="C21" s="34">
        <v>56</v>
      </c>
      <c r="D21" s="35" t="s">
        <v>75</v>
      </c>
      <c r="E21" s="36">
        <f>SUM(E22:E23)</f>
        <v>0</v>
      </c>
      <c r="F21" s="36">
        <f t="shared" ref="F21:K21" si="5">SUM(F22:F23)</f>
        <v>0</v>
      </c>
      <c r="G21" s="36">
        <f t="shared" si="5"/>
        <v>0</v>
      </c>
      <c r="H21" s="36">
        <f t="shared" si="5"/>
        <v>0</v>
      </c>
      <c r="I21" s="36">
        <f t="shared" si="5"/>
        <v>28430</v>
      </c>
      <c r="J21" s="36">
        <f t="shared" si="5"/>
        <v>300000</v>
      </c>
      <c r="K21" s="36">
        <f t="shared" si="5"/>
        <v>404000</v>
      </c>
    </row>
    <row r="22" spans="1:11" ht="25.5">
      <c r="A22" s="13"/>
      <c r="B22" s="13"/>
      <c r="C22" s="14">
        <v>563</v>
      </c>
      <c r="D22" s="17" t="s">
        <v>107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300000</v>
      </c>
      <c r="K22" s="30">
        <v>404000</v>
      </c>
    </row>
    <row r="23" spans="1:11" ht="25.5">
      <c r="A23" s="13"/>
      <c r="B23" s="13"/>
      <c r="C23" s="14">
        <v>565</v>
      </c>
      <c r="D23" s="17" t="s">
        <v>104</v>
      </c>
      <c r="E23" s="30">
        <v>0</v>
      </c>
      <c r="F23" s="29">
        <f t="shared" si="3"/>
        <v>0</v>
      </c>
      <c r="G23" s="29">
        <v>0</v>
      </c>
      <c r="H23" s="29">
        <f t="shared" si="4"/>
        <v>0</v>
      </c>
      <c r="I23" s="29">
        <v>28430</v>
      </c>
      <c r="J23" s="29">
        <v>0</v>
      </c>
      <c r="K23" s="29">
        <v>0</v>
      </c>
    </row>
    <row r="24" spans="1:11" s="32" customFormat="1">
      <c r="A24" s="26"/>
      <c r="B24" s="12">
        <v>64</v>
      </c>
      <c r="C24" s="12"/>
      <c r="D24" s="12" t="s">
        <v>60</v>
      </c>
      <c r="E24" s="28">
        <f>SUM(E25)</f>
        <v>320316</v>
      </c>
      <c r="F24" s="28">
        <f t="shared" ref="F24:K24" si="6">SUM(F25)</f>
        <v>42513.239100139355</v>
      </c>
      <c r="G24" s="28">
        <f t="shared" si="6"/>
        <v>394000</v>
      </c>
      <c r="H24" s="28">
        <f t="shared" si="6"/>
        <v>52292.786515362663</v>
      </c>
      <c r="I24" s="28">
        <f t="shared" si="6"/>
        <v>61000</v>
      </c>
      <c r="J24" s="28">
        <f t="shared" si="6"/>
        <v>62000</v>
      </c>
      <c r="K24" s="28">
        <f t="shared" si="6"/>
        <v>63000</v>
      </c>
    </row>
    <row r="25" spans="1:11">
      <c r="A25" s="13"/>
      <c r="B25" s="13"/>
      <c r="C25" s="14">
        <v>11</v>
      </c>
      <c r="D25" s="14" t="s">
        <v>24</v>
      </c>
      <c r="E25" s="30">
        <v>320316</v>
      </c>
      <c r="F25" s="29">
        <f t="shared" si="3"/>
        <v>42513.239100139355</v>
      </c>
      <c r="G25" s="29">
        <v>394000</v>
      </c>
      <c r="H25" s="29">
        <f t="shared" si="4"/>
        <v>52292.786515362663</v>
      </c>
      <c r="I25" s="29">
        <v>61000</v>
      </c>
      <c r="J25" s="29">
        <v>62000</v>
      </c>
      <c r="K25" s="29">
        <v>63000</v>
      </c>
    </row>
    <row r="26" spans="1:11" s="32" customFormat="1" ht="51">
      <c r="A26" s="26"/>
      <c r="B26" s="26">
        <v>65</v>
      </c>
      <c r="C26" s="34"/>
      <c r="D26" s="35" t="s">
        <v>106</v>
      </c>
      <c r="E26" s="36">
        <f>SUM(E27:E28)</f>
        <v>618566</v>
      </c>
      <c r="F26" s="36">
        <f t="shared" ref="F26:K26" si="7">SUM(F27:F28)</f>
        <v>82097.816709801584</v>
      </c>
      <c r="G26" s="36">
        <f t="shared" si="7"/>
        <v>785750</v>
      </c>
      <c r="H26" s="36">
        <f t="shared" si="7"/>
        <v>104286.94671179242</v>
      </c>
      <c r="I26" s="36">
        <f t="shared" si="7"/>
        <v>112630</v>
      </c>
      <c r="J26" s="36">
        <f t="shared" si="7"/>
        <v>115000</v>
      </c>
      <c r="K26" s="36">
        <f t="shared" si="7"/>
        <v>116000</v>
      </c>
    </row>
    <row r="27" spans="1:11">
      <c r="A27" s="13"/>
      <c r="B27" s="13"/>
      <c r="C27" s="14">
        <v>11</v>
      </c>
      <c r="D27" s="14" t="s">
        <v>24</v>
      </c>
      <c r="E27" s="30">
        <v>590338</v>
      </c>
      <c r="F27" s="29">
        <f>E27/7.5345</f>
        <v>78351.317273873516</v>
      </c>
      <c r="G27" s="29">
        <f>150700+402800</f>
        <v>553500</v>
      </c>
      <c r="H27" s="29">
        <f t="shared" si="4"/>
        <v>73462.074457495517</v>
      </c>
      <c r="I27" s="29">
        <f>21250+55400</f>
        <v>76650</v>
      </c>
      <c r="J27" s="29">
        <v>80000</v>
      </c>
      <c r="K27" s="29">
        <v>81000</v>
      </c>
    </row>
    <row r="28" spans="1:11" ht="25.5">
      <c r="A28" s="13"/>
      <c r="B28" s="13"/>
      <c r="C28" s="14">
        <v>41</v>
      </c>
      <c r="D28" s="17" t="s">
        <v>105</v>
      </c>
      <c r="E28" s="30">
        <v>28228</v>
      </c>
      <c r="F28" s="29">
        <f t="shared" si="3"/>
        <v>3746.499435928064</v>
      </c>
      <c r="G28" s="29">
        <v>232250</v>
      </c>
      <c r="H28" s="29">
        <f t="shared" si="4"/>
        <v>30824.872254296901</v>
      </c>
      <c r="I28" s="29">
        <v>35980</v>
      </c>
      <c r="J28" s="29">
        <v>35000</v>
      </c>
      <c r="K28" s="29">
        <v>35000</v>
      </c>
    </row>
    <row r="29" spans="1:11" s="32" customFormat="1" ht="38.25">
      <c r="A29" s="26"/>
      <c r="B29" s="26">
        <v>66</v>
      </c>
      <c r="C29" s="34"/>
      <c r="D29" s="35" t="s">
        <v>108</v>
      </c>
      <c r="E29" s="36">
        <f>SUM(E30:E31)</f>
        <v>81070</v>
      </c>
      <c r="F29" s="36">
        <f t="shared" ref="F29:K29" si="8">SUM(F30:F31)</f>
        <v>10759.71</v>
      </c>
      <c r="G29" s="36">
        <f t="shared" si="8"/>
        <v>75920</v>
      </c>
      <c r="H29" s="36">
        <f t="shared" si="8"/>
        <v>10076.320000000002</v>
      </c>
      <c r="I29" s="36">
        <f t="shared" si="8"/>
        <v>12600</v>
      </c>
      <c r="J29" s="36">
        <f t="shared" si="8"/>
        <v>13000</v>
      </c>
      <c r="K29" s="36">
        <f t="shared" si="8"/>
        <v>13000</v>
      </c>
    </row>
    <row r="30" spans="1:11">
      <c r="A30" s="13"/>
      <c r="B30" s="13"/>
      <c r="C30" s="14">
        <v>31</v>
      </c>
      <c r="D30" s="17" t="s">
        <v>50</v>
      </c>
      <c r="E30" s="30">
        <v>81070</v>
      </c>
      <c r="F30" s="29">
        <v>10759.71</v>
      </c>
      <c r="G30" s="29">
        <v>73920</v>
      </c>
      <c r="H30" s="29">
        <v>9810.8700000000008</v>
      </c>
      <c r="I30" s="29">
        <v>12600</v>
      </c>
      <c r="J30" s="29">
        <v>13000</v>
      </c>
      <c r="K30" s="29">
        <v>13000</v>
      </c>
    </row>
    <row r="31" spans="1:11">
      <c r="A31" s="13"/>
      <c r="B31" s="13"/>
      <c r="C31" s="14">
        <v>61</v>
      </c>
      <c r="D31" s="17" t="s">
        <v>109</v>
      </c>
      <c r="E31" s="30">
        <v>0</v>
      </c>
      <c r="F31" s="29">
        <v>0</v>
      </c>
      <c r="G31" s="29">
        <v>2000</v>
      </c>
      <c r="H31" s="29">
        <v>265.45</v>
      </c>
      <c r="I31" s="29">
        <v>0</v>
      </c>
      <c r="J31" s="29">
        <v>0</v>
      </c>
      <c r="K31" s="29">
        <v>0</v>
      </c>
    </row>
    <row r="32" spans="1:11" s="32" customFormat="1" ht="25.5">
      <c r="A32" s="26"/>
      <c r="B32" s="26">
        <v>68</v>
      </c>
      <c r="C32" s="34"/>
      <c r="D32" s="35" t="s">
        <v>110</v>
      </c>
      <c r="E32" s="36">
        <f>SUM(E33)</f>
        <v>0</v>
      </c>
      <c r="F32" s="36">
        <f t="shared" ref="F32:K32" si="9">SUM(F33)</f>
        <v>0</v>
      </c>
      <c r="G32" s="36">
        <f t="shared" si="9"/>
        <v>40500</v>
      </c>
      <c r="H32" s="36">
        <f t="shared" si="9"/>
        <v>5375.27</v>
      </c>
      <c r="I32" s="36">
        <f t="shared" si="9"/>
        <v>6200</v>
      </c>
      <c r="J32" s="36">
        <f t="shared" si="9"/>
        <v>7000</v>
      </c>
      <c r="K32" s="36">
        <f t="shared" si="9"/>
        <v>7000</v>
      </c>
    </row>
    <row r="33" spans="1:11">
      <c r="A33" s="13"/>
      <c r="B33" s="13"/>
      <c r="C33" s="14">
        <v>11</v>
      </c>
      <c r="D33" s="17" t="s">
        <v>24</v>
      </c>
      <c r="E33" s="30">
        <v>0</v>
      </c>
      <c r="F33" s="29">
        <v>0</v>
      </c>
      <c r="G33" s="29">
        <v>40500</v>
      </c>
      <c r="H33" s="29">
        <v>5375.27</v>
      </c>
      <c r="I33" s="29">
        <v>6200</v>
      </c>
      <c r="J33" s="29">
        <v>7000</v>
      </c>
      <c r="K33" s="29">
        <v>7000</v>
      </c>
    </row>
    <row r="34" spans="1:11" ht="31.5">
      <c r="A34" s="67">
        <v>7</v>
      </c>
      <c r="B34" s="67"/>
      <c r="C34" s="67"/>
      <c r="D34" s="68" t="s">
        <v>25</v>
      </c>
      <c r="E34" s="69">
        <f>SUM(E35)</f>
        <v>312730</v>
      </c>
      <c r="F34" s="69">
        <f t="shared" ref="F34:K34" si="10">SUM(F35)</f>
        <v>41506.400000000001</v>
      </c>
      <c r="G34" s="69">
        <f t="shared" si="10"/>
        <v>360000</v>
      </c>
      <c r="H34" s="69">
        <f t="shared" si="10"/>
        <v>47780.21</v>
      </c>
      <c r="I34" s="69">
        <f t="shared" si="10"/>
        <v>75000</v>
      </c>
      <c r="J34" s="69">
        <f t="shared" si="10"/>
        <v>45000</v>
      </c>
      <c r="K34" s="69">
        <f t="shared" si="10"/>
        <v>45000</v>
      </c>
    </row>
    <row r="35" spans="1:11" s="32" customFormat="1" ht="38.25">
      <c r="A35" s="12"/>
      <c r="B35" s="12">
        <v>71</v>
      </c>
      <c r="C35" s="12"/>
      <c r="D35" s="24" t="s">
        <v>26</v>
      </c>
      <c r="E35" s="28">
        <f>SUM(E36)</f>
        <v>312730</v>
      </c>
      <c r="F35" s="28">
        <f t="shared" ref="F35:K35" si="11">SUM(F36)</f>
        <v>41506.400000000001</v>
      </c>
      <c r="G35" s="28">
        <f t="shared" si="11"/>
        <v>360000</v>
      </c>
      <c r="H35" s="28">
        <f t="shared" si="11"/>
        <v>47780.21</v>
      </c>
      <c r="I35" s="28">
        <f t="shared" si="11"/>
        <v>75000</v>
      </c>
      <c r="J35" s="28">
        <f t="shared" si="11"/>
        <v>45000</v>
      </c>
      <c r="K35" s="28">
        <f t="shared" si="11"/>
        <v>45000</v>
      </c>
    </row>
    <row r="36" spans="1:11" ht="38.25">
      <c r="A36" s="16"/>
      <c r="B36" s="16"/>
      <c r="C36" s="14">
        <v>71</v>
      </c>
      <c r="D36" s="17" t="s">
        <v>111</v>
      </c>
      <c r="E36" s="30">
        <v>312730</v>
      </c>
      <c r="F36" s="29">
        <v>41506.400000000001</v>
      </c>
      <c r="G36" s="29">
        <v>360000</v>
      </c>
      <c r="H36" s="29">
        <v>47780.21</v>
      </c>
      <c r="I36" s="29">
        <v>75000</v>
      </c>
      <c r="J36" s="29">
        <v>45000</v>
      </c>
      <c r="K36" s="31">
        <v>45000</v>
      </c>
    </row>
    <row r="37" spans="1:11">
      <c r="A37" s="155" t="s">
        <v>118</v>
      </c>
      <c r="B37" s="155"/>
      <c r="C37" s="155"/>
      <c r="D37" s="155"/>
      <c r="E37" s="53">
        <f>SUM(E11+E34)</f>
        <v>6015969</v>
      </c>
      <c r="F37" s="53">
        <f t="shared" ref="F37:K37" si="12">SUM(F11+F34)</f>
        <v>798456.16672771901</v>
      </c>
      <c r="G37" s="53">
        <f t="shared" si="12"/>
        <v>7351695</v>
      </c>
      <c r="H37" s="53">
        <f t="shared" si="12"/>
        <v>975737.61334328738</v>
      </c>
      <c r="I37" s="53">
        <f t="shared" si="12"/>
        <v>1062030</v>
      </c>
      <c r="J37" s="53">
        <f t="shared" si="12"/>
        <v>1297600</v>
      </c>
      <c r="K37" s="53">
        <f t="shared" si="12"/>
        <v>1398700</v>
      </c>
    </row>
    <row r="39" spans="1:11" ht="15.75">
      <c r="A39" s="140" t="s">
        <v>129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</row>
    <row r="40" spans="1:11" ht="18">
      <c r="A40" s="4"/>
      <c r="B40" s="4"/>
      <c r="C40" s="4"/>
      <c r="D40" s="4"/>
      <c r="E40" s="4"/>
      <c r="F40" s="4"/>
      <c r="G40" s="4"/>
      <c r="H40" s="4"/>
      <c r="I40" s="4"/>
      <c r="J40" s="5"/>
      <c r="K40" s="5"/>
    </row>
    <row r="41" spans="1:11" ht="38.25">
      <c r="A41" s="71" t="s">
        <v>19</v>
      </c>
      <c r="B41" s="72" t="s">
        <v>20</v>
      </c>
      <c r="C41" s="72" t="s">
        <v>21</v>
      </c>
      <c r="D41" s="72" t="s">
        <v>27</v>
      </c>
      <c r="E41" s="71" t="s">
        <v>61</v>
      </c>
      <c r="F41" s="71" t="s">
        <v>62</v>
      </c>
      <c r="G41" s="71" t="s">
        <v>63</v>
      </c>
      <c r="H41" s="71" t="s">
        <v>64</v>
      </c>
      <c r="I41" s="71" t="s">
        <v>65</v>
      </c>
      <c r="J41" s="71" t="s">
        <v>66</v>
      </c>
      <c r="K41" s="71" t="s">
        <v>67</v>
      </c>
    </row>
    <row r="42" spans="1:11" ht="15.75" customHeight="1">
      <c r="A42" s="70">
        <v>3</v>
      </c>
      <c r="B42" s="70"/>
      <c r="C42" s="70"/>
      <c r="D42" s="70" t="s">
        <v>28</v>
      </c>
      <c r="E42" s="73">
        <f t="shared" ref="E42:K42" si="13">SUM(E43+E49+E57+E60+E63+E66+E69)</f>
        <v>3971820</v>
      </c>
      <c r="F42" s="73">
        <f t="shared" si="13"/>
        <v>527151.10258344945</v>
      </c>
      <c r="G42" s="73">
        <f t="shared" si="13"/>
        <v>3699685</v>
      </c>
      <c r="H42" s="73">
        <f t="shared" si="13"/>
        <v>491032.5844150242</v>
      </c>
      <c r="I42" s="73">
        <f t="shared" si="13"/>
        <v>527782</v>
      </c>
      <c r="J42" s="73">
        <f t="shared" si="13"/>
        <v>552700</v>
      </c>
      <c r="K42" s="73">
        <f t="shared" si="13"/>
        <v>567750</v>
      </c>
    </row>
    <row r="43" spans="1:11" s="32" customFormat="1" ht="15.75" customHeight="1">
      <c r="A43" s="12"/>
      <c r="B43" s="12">
        <v>31</v>
      </c>
      <c r="C43" s="12"/>
      <c r="D43" s="12" t="s">
        <v>29</v>
      </c>
      <c r="E43" s="57">
        <f t="shared" ref="E43:K43" si="14">SUM(E44:E48)</f>
        <v>1147900</v>
      </c>
      <c r="F43" s="57">
        <f t="shared" si="14"/>
        <v>152352.50944521866</v>
      </c>
      <c r="G43" s="57">
        <f t="shared" si="14"/>
        <v>1055365</v>
      </c>
      <c r="H43" s="57">
        <f t="shared" si="14"/>
        <v>140071.00682792487</v>
      </c>
      <c r="I43" s="57">
        <f t="shared" si="14"/>
        <v>146737</v>
      </c>
      <c r="J43" s="57">
        <f t="shared" si="14"/>
        <v>150000</v>
      </c>
      <c r="K43" s="57">
        <f t="shared" si="14"/>
        <v>155000</v>
      </c>
    </row>
    <row r="44" spans="1:11">
      <c r="A44" s="13"/>
      <c r="B44" s="13"/>
      <c r="C44" s="14">
        <v>11</v>
      </c>
      <c r="D44" s="14" t="s">
        <v>24</v>
      </c>
      <c r="E44" s="58">
        <v>476615</v>
      </c>
      <c r="F44" s="54">
        <f>E44/7.5345</f>
        <v>63257.681332536995</v>
      </c>
      <c r="G44" s="54">
        <v>683170</v>
      </c>
      <c r="H44" s="55">
        <f>G44/7.5345</f>
        <v>90672.241024620074</v>
      </c>
      <c r="I44" s="55">
        <v>89577</v>
      </c>
      <c r="J44" s="55">
        <v>86300</v>
      </c>
      <c r="K44" s="55">
        <v>78250</v>
      </c>
    </row>
    <row r="45" spans="1:11">
      <c r="A45" s="13"/>
      <c r="B45" s="13"/>
      <c r="C45" s="14">
        <v>12</v>
      </c>
      <c r="D45" s="17" t="s">
        <v>69</v>
      </c>
      <c r="E45" s="58">
        <v>138560</v>
      </c>
      <c r="F45" s="54">
        <v>18390.07</v>
      </c>
      <c r="G45" s="54">
        <v>56125</v>
      </c>
      <c r="H45" s="55">
        <v>7449.07</v>
      </c>
      <c r="I45" s="55">
        <v>6864</v>
      </c>
      <c r="J45" s="55">
        <v>7000</v>
      </c>
      <c r="K45" s="55">
        <v>7500</v>
      </c>
    </row>
    <row r="46" spans="1:11">
      <c r="A46" s="13"/>
      <c r="B46" s="13"/>
      <c r="C46" s="14">
        <v>31</v>
      </c>
      <c r="D46" s="17" t="s">
        <v>50</v>
      </c>
      <c r="E46" s="58">
        <v>0</v>
      </c>
      <c r="F46" s="54">
        <f>E46/7.5345</f>
        <v>0</v>
      </c>
      <c r="G46" s="54">
        <v>73920</v>
      </c>
      <c r="H46" s="55">
        <v>9810.8700000000008</v>
      </c>
      <c r="I46" s="55">
        <v>12600</v>
      </c>
      <c r="J46" s="55">
        <v>13000</v>
      </c>
      <c r="K46" s="55">
        <v>13000</v>
      </c>
    </row>
    <row r="47" spans="1:11" ht="25.5">
      <c r="A47" s="13"/>
      <c r="B47" s="13"/>
      <c r="C47" s="14">
        <v>41</v>
      </c>
      <c r="D47" s="17" t="s">
        <v>105</v>
      </c>
      <c r="E47" s="58">
        <v>0</v>
      </c>
      <c r="F47" s="59">
        <f>E47/7.5345</f>
        <v>0</v>
      </c>
      <c r="G47" s="59">
        <v>232250</v>
      </c>
      <c r="H47" s="29">
        <v>30824.87</v>
      </c>
      <c r="I47" s="29">
        <v>35980</v>
      </c>
      <c r="J47" s="29">
        <v>35000</v>
      </c>
      <c r="K47" s="29">
        <v>35000</v>
      </c>
    </row>
    <row r="48" spans="1:11">
      <c r="A48" s="13"/>
      <c r="B48" s="13"/>
      <c r="C48" s="14">
        <v>51</v>
      </c>
      <c r="D48" s="17" t="s">
        <v>70</v>
      </c>
      <c r="E48" s="58">
        <v>532725</v>
      </c>
      <c r="F48" s="59">
        <f>E48/7.5345</f>
        <v>70704.758112681666</v>
      </c>
      <c r="G48" s="59">
        <v>9900</v>
      </c>
      <c r="H48" s="29">
        <f>G48/7.5345</f>
        <v>1313.9558033047979</v>
      </c>
      <c r="I48" s="29">
        <v>1716</v>
      </c>
      <c r="J48" s="29">
        <v>8700</v>
      </c>
      <c r="K48" s="29">
        <v>21250</v>
      </c>
    </row>
    <row r="49" spans="1:11" s="32" customFormat="1">
      <c r="A49" s="26"/>
      <c r="B49" s="12">
        <v>32</v>
      </c>
      <c r="C49" s="12"/>
      <c r="D49" s="12" t="s">
        <v>46</v>
      </c>
      <c r="E49" s="57">
        <f>SUM(E50:E56)</f>
        <v>1684712</v>
      </c>
      <c r="F49" s="57">
        <f t="shared" ref="F49:K49" si="15">SUM(F50:F56)</f>
        <v>223599.70800982148</v>
      </c>
      <c r="G49" s="57">
        <f t="shared" si="15"/>
        <v>1450962</v>
      </c>
      <c r="H49" s="57">
        <f t="shared" si="15"/>
        <v>192575.75758709933</v>
      </c>
      <c r="I49" s="57">
        <f t="shared" si="15"/>
        <v>216985</v>
      </c>
      <c r="J49" s="57">
        <f t="shared" si="15"/>
        <v>205000</v>
      </c>
      <c r="K49" s="57">
        <f t="shared" si="15"/>
        <v>210000</v>
      </c>
    </row>
    <row r="50" spans="1:11">
      <c r="A50" s="13"/>
      <c r="B50" s="13"/>
      <c r="C50" s="14">
        <v>11</v>
      </c>
      <c r="D50" s="14" t="s">
        <v>24</v>
      </c>
      <c r="E50" s="58">
        <v>246248</v>
      </c>
      <c r="F50" s="54">
        <f>E50/7.5345</f>
        <v>32682.726126484835</v>
      </c>
      <c r="G50" s="54">
        <v>11572</v>
      </c>
      <c r="H50" s="55">
        <v>1535.87</v>
      </c>
      <c r="I50" s="55">
        <v>12997</v>
      </c>
      <c r="J50" s="55">
        <v>0</v>
      </c>
      <c r="K50" s="55">
        <v>0</v>
      </c>
    </row>
    <row r="51" spans="1:11">
      <c r="A51" s="13"/>
      <c r="B51" s="13"/>
      <c r="C51" s="14">
        <v>31</v>
      </c>
      <c r="D51" s="17" t="s">
        <v>50</v>
      </c>
      <c r="E51" s="58">
        <v>81070</v>
      </c>
      <c r="F51" s="54">
        <f>E51/7.5345</f>
        <v>10759.838078173734</v>
      </c>
      <c r="G51" s="54"/>
      <c r="H51" s="55"/>
      <c r="I51" s="55"/>
      <c r="J51" s="55"/>
      <c r="K51" s="55"/>
    </row>
    <row r="52" spans="1:11">
      <c r="A52" s="13"/>
      <c r="B52" s="13"/>
      <c r="C52" s="14">
        <v>51</v>
      </c>
      <c r="D52" s="17" t="s">
        <v>70</v>
      </c>
      <c r="E52" s="58">
        <v>1347394</v>
      </c>
      <c r="F52" s="54">
        <f>E52/7.5345</f>
        <v>178829.91572101664</v>
      </c>
      <c r="G52" s="54">
        <v>1337390</v>
      </c>
      <c r="H52" s="55">
        <f>G52/7.5345</f>
        <v>177502.15674563672</v>
      </c>
      <c r="I52" s="55">
        <v>188988</v>
      </c>
      <c r="J52" s="55">
        <v>190000</v>
      </c>
      <c r="K52" s="55">
        <v>195000</v>
      </c>
    </row>
    <row r="53" spans="1:11" ht="25.5">
      <c r="A53" s="13"/>
      <c r="B53" s="13"/>
      <c r="C53" s="14">
        <v>52</v>
      </c>
      <c r="D53" s="17" t="s">
        <v>124</v>
      </c>
      <c r="E53" s="58">
        <v>7500</v>
      </c>
      <c r="F53" s="59">
        <f>E53/7.5345</f>
        <v>995.4210631096953</v>
      </c>
      <c r="G53" s="59">
        <v>0</v>
      </c>
      <c r="H53" s="55">
        <f>G53/7.5345</f>
        <v>0</v>
      </c>
      <c r="I53" s="29">
        <v>0</v>
      </c>
      <c r="J53" s="29">
        <v>0</v>
      </c>
      <c r="K53" s="29">
        <v>0</v>
      </c>
    </row>
    <row r="54" spans="1:11" ht="25.5">
      <c r="A54" s="13"/>
      <c r="B54" s="13"/>
      <c r="C54" s="14">
        <v>54</v>
      </c>
      <c r="D54" s="17" t="s">
        <v>125</v>
      </c>
      <c r="E54" s="58">
        <v>2500</v>
      </c>
      <c r="F54" s="59">
        <f>E54/7.5345</f>
        <v>331.80702103656512</v>
      </c>
      <c r="G54" s="59">
        <v>0</v>
      </c>
      <c r="H54" s="55">
        <f>G54/7.5345</f>
        <v>0</v>
      </c>
      <c r="I54" s="29">
        <v>0</v>
      </c>
      <c r="J54" s="29">
        <v>0</v>
      </c>
      <c r="K54" s="29">
        <v>0</v>
      </c>
    </row>
    <row r="55" spans="1:11">
      <c r="A55" s="13"/>
      <c r="B55" s="13"/>
      <c r="C55" s="14">
        <v>61</v>
      </c>
      <c r="D55" s="17" t="s">
        <v>109</v>
      </c>
      <c r="E55" s="58">
        <v>0</v>
      </c>
      <c r="F55" s="59">
        <v>0</v>
      </c>
      <c r="G55" s="59">
        <v>2000</v>
      </c>
      <c r="H55" s="29">
        <v>265.45</v>
      </c>
      <c r="I55" s="29">
        <v>0</v>
      </c>
      <c r="J55" s="29">
        <v>0</v>
      </c>
      <c r="K55" s="29">
        <v>0</v>
      </c>
    </row>
    <row r="56" spans="1:11" ht="38.25">
      <c r="A56" s="13"/>
      <c r="B56" s="13"/>
      <c r="C56" s="14">
        <v>71</v>
      </c>
      <c r="D56" s="17" t="s">
        <v>111</v>
      </c>
      <c r="E56" s="58">
        <v>0</v>
      </c>
      <c r="F56" s="59">
        <f>E56/7.5345</f>
        <v>0</v>
      </c>
      <c r="G56" s="59">
        <v>100000</v>
      </c>
      <c r="H56" s="29">
        <f>G56/7.5345</f>
        <v>13272.280841462605</v>
      </c>
      <c r="I56" s="29">
        <v>15000</v>
      </c>
      <c r="J56" s="29">
        <v>15000</v>
      </c>
      <c r="K56" s="29">
        <v>15000</v>
      </c>
    </row>
    <row r="57" spans="1:11" s="32" customFormat="1">
      <c r="A57" s="26"/>
      <c r="B57" s="26">
        <v>34</v>
      </c>
      <c r="C57" s="34"/>
      <c r="D57" s="34" t="s">
        <v>119</v>
      </c>
      <c r="E57" s="60">
        <f t="shared" ref="E57:K57" si="16">SUM(E58:E59)</f>
        <v>8173</v>
      </c>
      <c r="F57" s="60">
        <f t="shared" si="16"/>
        <v>1084.7435131727386</v>
      </c>
      <c r="G57" s="60">
        <f t="shared" si="16"/>
        <v>11600</v>
      </c>
      <c r="H57" s="60">
        <f t="shared" si="16"/>
        <v>1539.58</v>
      </c>
      <c r="I57" s="60">
        <f t="shared" si="16"/>
        <v>1670</v>
      </c>
      <c r="J57" s="60">
        <f t="shared" si="16"/>
        <v>1700</v>
      </c>
      <c r="K57" s="60">
        <f t="shared" si="16"/>
        <v>1750</v>
      </c>
    </row>
    <row r="58" spans="1:11">
      <c r="A58" s="13"/>
      <c r="B58" s="13"/>
      <c r="C58" s="14">
        <v>11</v>
      </c>
      <c r="D58" s="14" t="s">
        <v>24</v>
      </c>
      <c r="E58" s="58">
        <v>0</v>
      </c>
      <c r="F58" s="54">
        <f>E58/7.5345</f>
        <v>0</v>
      </c>
      <c r="G58" s="54">
        <v>11600</v>
      </c>
      <c r="H58" s="55">
        <v>1539.58</v>
      </c>
      <c r="I58" s="55">
        <v>1670</v>
      </c>
      <c r="J58" s="55">
        <v>1700</v>
      </c>
      <c r="K58" s="55">
        <v>1750</v>
      </c>
    </row>
    <row r="59" spans="1:11">
      <c r="A59" s="13"/>
      <c r="B59" s="13"/>
      <c r="C59" s="14">
        <v>51</v>
      </c>
      <c r="D59" s="17" t="s">
        <v>70</v>
      </c>
      <c r="E59" s="58">
        <v>8173</v>
      </c>
      <c r="F59" s="54">
        <f>E59/7.5345</f>
        <v>1084.7435131727386</v>
      </c>
      <c r="G59" s="54"/>
      <c r="H59" s="54"/>
      <c r="I59" s="54"/>
      <c r="J59" s="54"/>
      <c r="K59" s="54"/>
    </row>
    <row r="60" spans="1:11" s="32" customFormat="1">
      <c r="A60" s="26"/>
      <c r="B60" s="26">
        <v>35</v>
      </c>
      <c r="C60" s="34"/>
      <c r="D60" s="34" t="s">
        <v>120</v>
      </c>
      <c r="E60" s="60">
        <f>SUM(E61:E62)</f>
        <v>75088</v>
      </c>
      <c r="F60" s="60">
        <f t="shared" ref="F60:K60" si="17">SUM(F61:F62)</f>
        <v>9965.8902382374399</v>
      </c>
      <c r="G60" s="60">
        <f t="shared" si="17"/>
        <v>50000</v>
      </c>
      <c r="H60" s="60">
        <f t="shared" si="17"/>
        <v>6636.14</v>
      </c>
      <c r="I60" s="60">
        <f t="shared" si="17"/>
        <v>6700</v>
      </c>
      <c r="J60" s="60">
        <f t="shared" si="17"/>
        <v>7000</v>
      </c>
      <c r="K60" s="60">
        <f t="shared" si="17"/>
        <v>8000</v>
      </c>
    </row>
    <row r="61" spans="1:11" s="32" customFormat="1">
      <c r="A61" s="26"/>
      <c r="B61" s="26"/>
      <c r="C61" s="14">
        <v>11</v>
      </c>
      <c r="D61" s="14" t="s">
        <v>24</v>
      </c>
      <c r="E61" s="58">
        <v>0</v>
      </c>
      <c r="F61" s="54">
        <f>E61/7.5345</f>
        <v>0</v>
      </c>
      <c r="G61" s="54">
        <v>50000</v>
      </c>
      <c r="H61" s="55">
        <v>6636.14</v>
      </c>
      <c r="I61" s="55">
        <v>6700</v>
      </c>
      <c r="J61" s="55">
        <v>7000</v>
      </c>
      <c r="K61" s="55">
        <v>8000</v>
      </c>
    </row>
    <row r="62" spans="1:11">
      <c r="A62" s="13"/>
      <c r="B62" s="13"/>
      <c r="C62" s="14">
        <v>51</v>
      </c>
      <c r="D62" s="17" t="s">
        <v>70</v>
      </c>
      <c r="E62" s="58">
        <v>75088</v>
      </c>
      <c r="F62" s="54">
        <f>E62/7.5345</f>
        <v>9965.8902382374399</v>
      </c>
      <c r="G62" s="54">
        <v>0</v>
      </c>
      <c r="H62" s="55">
        <v>0</v>
      </c>
      <c r="I62" s="55">
        <v>0</v>
      </c>
      <c r="J62" s="55">
        <v>0</v>
      </c>
      <c r="K62" s="55">
        <v>0</v>
      </c>
    </row>
    <row r="63" spans="1:11" s="32" customFormat="1" ht="38.25">
      <c r="A63" s="26"/>
      <c r="B63" s="26">
        <v>36</v>
      </c>
      <c r="C63" s="34"/>
      <c r="D63" s="35" t="s">
        <v>121</v>
      </c>
      <c r="E63" s="60">
        <f>SUM(E64:E65)</f>
        <v>84139</v>
      </c>
      <c r="F63" s="60">
        <f t="shared" ref="F63:K63" si="18">SUM(F64:F65)</f>
        <v>11167.16437719822</v>
      </c>
      <c r="G63" s="60">
        <f t="shared" si="18"/>
        <v>273610</v>
      </c>
      <c r="H63" s="60">
        <f t="shared" si="18"/>
        <v>36314.29</v>
      </c>
      <c r="I63" s="60">
        <f t="shared" si="18"/>
        <v>50880</v>
      </c>
      <c r="J63" s="60">
        <f t="shared" si="18"/>
        <v>83000</v>
      </c>
      <c r="K63" s="60">
        <f t="shared" si="18"/>
        <v>85000</v>
      </c>
    </row>
    <row r="64" spans="1:11">
      <c r="A64" s="13"/>
      <c r="B64" s="13"/>
      <c r="C64" s="14">
        <v>11</v>
      </c>
      <c r="D64" s="14" t="s">
        <v>24</v>
      </c>
      <c r="E64" s="58">
        <v>51039</v>
      </c>
      <c r="F64" s="54">
        <f>E64/7.5345</f>
        <v>6774.0394186740987</v>
      </c>
      <c r="G64" s="54">
        <v>273610</v>
      </c>
      <c r="H64" s="55">
        <v>36314.29</v>
      </c>
      <c r="I64" s="55">
        <v>50880</v>
      </c>
      <c r="J64" s="55">
        <v>73000</v>
      </c>
      <c r="K64" s="55">
        <v>85000</v>
      </c>
    </row>
    <row r="65" spans="1:11">
      <c r="A65" s="13"/>
      <c r="B65" s="13"/>
      <c r="C65" s="14">
        <v>51</v>
      </c>
      <c r="D65" s="17" t="s">
        <v>70</v>
      </c>
      <c r="E65" s="58">
        <v>33100</v>
      </c>
      <c r="F65" s="54">
        <f>E65/7.5345</f>
        <v>4393.1249585241221</v>
      </c>
      <c r="G65" s="54">
        <v>0</v>
      </c>
      <c r="H65" s="54">
        <v>0</v>
      </c>
      <c r="I65" s="54">
        <v>0</v>
      </c>
      <c r="J65" s="54">
        <v>10000</v>
      </c>
      <c r="K65" s="54">
        <v>0</v>
      </c>
    </row>
    <row r="66" spans="1:11" s="32" customFormat="1" ht="25.5">
      <c r="A66" s="26"/>
      <c r="B66" s="26">
        <v>37</v>
      </c>
      <c r="C66" s="34"/>
      <c r="D66" s="35" t="s">
        <v>122</v>
      </c>
      <c r="E66" s="60">
        <f>SUM(E67:E68)</f>
        <v>261487</v>
      </c>
      <c r="F66" s="60">
        <f t="shared" ref="F66:K66" si="19">SUM(F67:F68)</f>
        <v>34705.289003915321</v>
      </c>
      <c r="G66" s="60">
        <f t="shared" si="19"/>
        <v>216728</v>
      </c>
      <c r="H66" s="60">
        <f t="shared" si="19"/>
        <v>28764.75</v>
      </c>
      <c r="I66" s="60">
        <f t="shared" si="19"/>
        <v>29305</v>
      </c>
      <c r="J66" s="60">
        <f t="shared" si="19"/>
        <v>30000</v>
      </c>
      <c r="K66" s="60">
        <f t="shared" si="19"/>
        <v>31000</v>
      </c>
    </row>
    <row r="67" spans="1:11" s="32" customFormat="1">
      <c r="A67" s="26"/>
      <c r="B67" s="26"/>
      <c r="C67" s="14">
        <v>11</v>
      </c>
      <c r="D67" s="14" t="s">
        <v>24</v>
      </c>
      <c r="E67" s="58">
        <v>215906</v>
      </c>
      <c r="F67" s="54">
        <f>E67/7.5345</f>
        <v>28655.650673568252</v>
      </c>
      <c r="G67" s="54">
        <v>216728</v>
      </c>
      <c r="H67" s="55">
        <v>28764.75</v>
      </c>
      <c r="I67" s="55">
        <v>29305</v>
      </c>
      <c r="J67" s="55">
        <v>30000</v>
      </c>
      <c r="K67" s="55">
        <v>31000</v>
      </c>
    </row>
    <row r="68" spans="1:11">
      <c r="A68" s="13"/>
      <c r="B68" s="13"/>
      <c r="C68" s="14">
        <v>51</v>
      </c>
      <c r="D68" s="17" t="s">
        <v>70</v>
      </c>
      <c r="E68" s="58">
        <v>45581</v>
      </c>
      <c r="F68" s="54">
        <f>E68/7.5345</f>
        <v>6049.6383303470702</v>
      </c>
      <c r="G68" s="54">
        <v>0</v>
      </c>
      <c r="H68" s="55">
        <v>0</v>
      </c>
      <c r="I68" s="55">
        <v>0</v>
      </c>
      <c r="J68" s="55">
        <v>0</v>
      </c>
      <c r="K68" s="55">
        <v>0</v>
      </c>
    </row>
    <row r="69" spans="1:11" s="32" customFormat="1">
      <c r="A69" s="26"/>
      <c r="B69" s="26">
        <v>38</v>
      </c>
      <c r="C69" s="34"/>
      <c r="D69" s="34" t="s">
        <v>123</v>
      </c>
      <c r="E69" s="60">
        <f>SUM(E70:E71)</f>
        <v>710321</v>
      </c>
      <c r="F69" s="60">
        <f t="shared" ref="F69:K69" si="20">SUM(F70:F71)</f>
        <v>94275.797995885587</v>
      </c>
      <c r="G69" s="60">
        <f t="shared" si="20"/>
        <v>641420</v>
      </c>
      <c r="H69" s="60">
        <f t="shared" si="20"/>
        <v>85131.06</v>
      </c>
      <c r="I69" s="60">
        <f t="shared" si="20"/>
        <v>75505</v>
      </c>
      <c r="J69" s="60">
        <f t="shared" si="20"/>
        <v>76000</v>
      </c>
      <c r="K69" s="60">
        <f t="shared" si="20"/>
        <v>77000</v>
      </c>
    </row>
    <row r="70" spans="1:11" s="32" customFormat="1">
      <c r="A70" s="26"/>
      <c r="B70" s="26"/>
      <c r="C70" s="14">
        <v>11</v>
      </c>
      <c r="D70" s="14" t="s">
        <v>24</v>
      </c>
      <c r="E70" s="58">
        <v>80067</v>
      </c>
      <c r="F70" s="54">
        <f>E70/7.5345</f>
        <v>10626.717101333863</v>
      </c>
      <c r="G70" s="54">
        <v>641420</v>
      </c>
      <c r="H70" s="55">
        <v>85131.06</v>
      </c>
      <c r="I70" s="55">
        <v>75505</v>
      </c>
      <c r="J70" s="55">
        <v>76000</v>
      </c>
      <c r="K70" s="55">
        <v>77000</v>
      </c>
    </row>
    <row r="71" spans="1:11">
      <c r="A71" s="13"/>
      <c r="B71" s="13"/>
      <c r="C71" s="14">
        <v>51</v>
      </c>
      <c r="D71" s="17" t="s">
        <v>70</v>
      </c>
      <c r="E71" s="58">
        <v>630254</v>
      </c>
      <c r="F71" s="54">
        <f>E71/7.5345</f>
        <v>83649.08089455172</v>
      </c>
      <c r="G71" s="54">
        <v>0</v>
      </c>
      <c r="H71" s="55">
        <v>0</v>
      </c>
      <c r="I71" s="55">
        <v>0</v>
      </c>
      <c r="J71" s="55">
        <v>0</v>
      </c>
      <c r="K71" s="55">
        <v>0</v>
      </c>
    </row>
    <row r="72" spans="1:11" ht="31.5">
      <c r="A72" s="67">
        <v>4</v>
      </c>
      <c r="B72" s="67"/>
      <c r="C72" s="67"/>
      <c r="D72" s="68" t="s">
        <v>30</v>
      </c>
      <c r="E72" s="73">
        <f t="shared" ref="E72:K72" si="21">SUM(E73+E77+E84)</f>
        <v>3273674</v>
      </c>
      <c r="F72" s="73">
        <f t="shared" si="21"/>
        <v>434491.20211958326</v>
      </c>
      <c r="G72" s="73">
        <f t="shared" si="21"/>
        <v>3678830</v>
      </c>
      <c r="H72" s="73">
        <f t="shared" si="21"/>
        <v>488264.64927997871</v>
      </c>
      <c r="I72" s="73">
        <f t="shared" si="21"/>
        <v>842880</v>
      </c>
      <c r="J72" s="73">
        <f t="shared" si="21"/>
        <v>607800</v>
      </c>
      <c r="K72" s="73">
        <f t="shared" si="21"/>
        <v>739092</v>
      </c>
    </row>
    <row r="73" spans="1:11" s="32" customFormat="1" ht="38.25">
      <c r="A73" s="12"/>
      <c r="B73" s="12">
        <v>41</v>
      </c>
      <c r="C73" s="12"/>
      <c r="D73" s="24" t="s">
        <v>31</v>
      </c>
      <c r="E73" s="57">
        <f>SUM(E74:E76)</f>
        <v>97450</v>
      </c>
      <c r="F73" s="57">
        <f t="shared" ref="F73:K73" si="22">SUM(F74:F76)</f>
        <v>12933.837680005308</v>
      </c>
      <c r="G73" s="57">
        <f t="shared" si="22"/>
        <v>50000</v>
      </c>
      <c r="H73" s="57">
        <f t="shared" si="22"/>
        <v>6636.1404207313026</v>
      </c>
      <c r="I73" s="57">
        <f t="shared" si="22"/>
        <v>11650</v>
      </c>
      <c r="J73" s="57">
        <f t="shared" si="22"/>
        <v>8000</v>
      </c>
      <c r="K73" s="57">
        <f t="shared" si="22"/>
        <v>8000</v>
      </c>
    </row>
    <row r="74" spans="1:11">
      <c r="A74" s="16"/>
      <c r="B74" s="16"/>
      <c r="C74" s="14">
        <v>51</v>
      </c>
      <c r="D74" s="17" t="s">
        <v>70</v>
      </c>
      <c r="E74" s="58">
        <v>40000</v>
      </c>
      <c r="F74" s="59">
        <f>E74/7.5345</f>
        <v>5308.9123365850419</v>
      </c>
      <c r="G74" s="54">
        <v>35000</v>
      </c>
      <c r="H74" s="29">
        <f>G74/7.5345</f>
        <v>4645.298294511912</v>
      </c>
      <c r="I74" s="55">
        <v>9650</v>
      </c>
      <c r="J74" s="55">
        <v>6000</v>
      </c>
      <c r="K74" s="56">
        <v>6000</v>
      </c>
    </row>
    <row r="75" spans="1:11" ht="25.5">
      <c r="A75" s="16"/>
      <c r="B75" s="16"/>
      <c r="C75" s="14">
        <v>52</v>
      </c>
      <c r="D75" s="17" t="s">
        <v>124</v>
      </c>
      <c r="E75" s="58">
        <v>10000</v>
      </c>
      <c r="F75" s="59">
        <f>E75/7.5345</f>
        <v>1327.2280841462605</v>
      </c>
      <c r="G75" s="59">
        <v>15000</v>
      </c>
      <c r="H75" s="29">
        <f>G75/7.5345</f>
        <v>1990.8421262193906</v>
      </c>
      <c r="I75" s="29">
        <v>2000</v>
      </c>
      <c r="J75" s="29">
        <v>2000</v>
      </c>
      <c r="K75" s="31">
        <v>2000</v>
      </c>
    </row>
    <row r="76" spans="1:11" ht="38.25">
      <c r="A76" s="16"/>
      <c r="B76" s="16"/>
      <c r="C76" s="14">
        <v>71</v>
      </c>
      <c r="D76" s="17" t="s">
        <v>111</v>
      </c>
      <c r="E76" s="58">
        <v>47450</v>
      </c>
      <c r="F76" s="59">
        <f>E76/7.5345</f>
        <v>6297.6972592740058</v>
      </c>
      <c r="G76" s="59">
        <v>0</v>
      </c>
      <c r="H76" s="29">
        <f>G76/7.5345</f>
        <v>0</v>
      </c>
      <c r="I76" s="29">
        <v>0</v>
      </c>
      <c r="J76" s="29">
        <v>0</v>
      </c>
      <c r="K76" s="31">
        <v>0</v>
      </c>
    </row>
    <row r="77" spans="1:11" s="32" customFormat="1" ht="25.5">
      <c r="A77" s="12"/>
      <c r="B77" s="12">
        <v>42</v>
      </c>
      <c r="C77" s="34"/>
      <c r="D77" s="35" t="s">
        <v>126</v>
      </c>
      <c r="E77" s="60">
        <f t="shared" ref="E77:K77" si="23">SUM(E78:E83)</f>
        <v>3117474</v>
      </c>
      <c r="F77" s="60">
        <f t="shared" si="23"/>
        <v>413759.90443957795</v>
      </c>
      <c r="G77" s="60">
        <f t="shared" si="23"/>
        <v>3628830</v>
      </c>
      <c r="H77" s="60">
        <f t="shared" si="23"/>
        <v>481628.50885924738</v>
      </c>
      <c r="I77" s="60">
        <f t="shared" si="23"/>
        <v>831230</v>
      </c>
      <c r="J77" s="60">
        <f t="shared" si="23"/>
        <v>599800</v>
      </c>
      <c r="K77" s="60">
        <f t="shared" si="23"/>
        <v>731092</v>
      </c>
    </row>
    <row r="78" spans="1:11">
      <c r="A78" s="16"/>
      <c r="B78" s="16"/>
      <c r="C78" s="14">
        <v>11</v>
      </c>
      <c r="D78" s="14" t="s">
        <v>24</v>
      </c>
      <c r="E78" s="58">
        <v>313372</v>
      </c>
      <c r="F78" s="59">
        <f t="shared" ref="F78:F80" si="24">E78/7.5345</f>
        <v>41591.611918508192</v>
      </c>
      <c r="G78" s="58">
        <v>0</v>
      </c>
      <c r="H78" s="29">
        <f t="shared" ref="H78:H79" si="25">G78/7.5345</f>
        <v>0</v>
      </c>
      <c r="I78" s="58"/>
      <c r="J78" s="58"/>
      <c r="K78" s="58"/>
    </row>
    <row r="79" spans="1:11" ht="25.5">
      <c r="A79" s="16"/>
      <c r="B79" s="16"/>
      <c r="C79" s="14">
        <v>41</v>
      </c>
      <c r="D79" s="17" t="s">
        <v>105</v>
      </c>
      <c r="E79" s="58">
        <v>28228</v>
      </c>
      <c r="F79" s="59">
        <f t="shared" si="24"/>
        <v>3746.499435928064</v>
      </c>
      <c r="G79" s="58">
        <v>0</v>
      </c>
      <c r="H79" s="29">
        <f t="shared" si="25"/>
        <v>0</v>
      </c>
      <c r="I79" s="58"/>
      <c r="J79" s="58"/>
      <c r="K79" s="58"/>
    </row>
    <row r="80" spans="1:11">
      <c r="A80" s="16"/>
      <c r="B80" s="16"/>
      <c r="C80" s="14">
        <v>51</v>
      </c>
      <c r="D80" s="17" t="s">
        <v>70</v>
      </c>
      <c r="E80" s="58">
        <v>2613575</v>
      </c>
      <c r="F80" s="59">
        <f t="shared" si="24"/>
        <v>346881.01400225627</v>
      </c>
      <c r="G80" s="54">
        <v>3364830</v>
      </c>
      <c r="H80" s="29">
        <f>G80/7.5345</f>
        <v>446589.68743778614</v>
      </c>
      <c r="I80" s="55">
        <v>741180</v>
      </c>
      <c r="J80" s="55">
        <v>298200</v>
      </c>
      <c r="K80" s="56">
        <v>325492</v>
      </c>
    </row>
    <row r="81" spans="1:11" ht="25.5">
      <c r="A81" s="16"/>
      <c r="B81" s="16"/>
      <c r="C81" s="14">
        <v>52</v>
      </c>
      <c r="D81" s="17" t="s">
        <v>124</v>
      </c>
      <c r="E81" s="58">
        <v>2000</v>
      </c>
      <c r="F81" s="59">
        <f>E81/7.5345</f>
        <v>265.44561682925212</v>
      </c>
      <c r="G81" s="59">
        <v>4000</v>
      </c>
      <c r="H81" s="29">
        <f>G81/7.5345</f>
        <v>530.89123365850423</v>
      </c>
      <c r="I81" s="29">
        <v>1620</v>
      </c>
      <c r="J81" s="29">
        <v>1600</v>
      </c>
      <c r="K81" s="31">
        <v>1600</v>
      </c>
    </row>
    <row r="82" spans="1:11">
      <c r="A82" s="61"/>
      <c r="B82" s="61"/>
      <c r="C82" s="14">
        <v>56</v>
      </c>
      <c r="D82" s="17" t="s">
        <v>75</v>
      </c>
      <c r="E82" s="58">
        <v>0</v>
      </c>
      <c r="F82" s="59">
        <f>E82/7.5345</f>
        <v>0</v>
      </c>
      <c r="G82" s="59">
        <v>0</v>
      </c>
      <c r="H82" s="29">
        <f>G82/7.5345</f>
        <v>0</v>
      </c>
      <c r="I82" s="29">
        <v>28430</v>
      </c>
      <c r="J82" s="29">
        <v>300000</v>
      </c>
      <c r="K82" s="31">
        <v>404000</v>
      </c>
    </row>
    <row r="83" spans="1:11" ht="38.25">
      <c r="A83" s="61"/>
      <c r="B83" s="61"/>
      <c r="C83" s="14">
        <v>71</v>
      </c>
      <c r="D83" s="17" t="s">
        <v>111</v>
      </c>
      <c r="E83" s="58">
        <v>160299</v>
      </c>
      <c r="F83" s="59">
        <f>E83/7.5345</f>
        <v>21275.333466056141</v>
      </c>
      <c r="G83" s="59">
        <v>260000</v>
      </c>
      <c r="H83" s="29">
        <f>G83/7.5345</f>
        <v>34507.930187802769</v>
      </c>
      <c r="I83" s="29">
        <v>60000</v>
      </c>
      <c r="J83" s="29"/>
      <c r="K83" s="31"/>
    </row>
    <row r="84" spans="1:11" s="32" customFormat="1" ht="26.25">
      <c r="A84" s="62"/>
      <c r="B84" s="74">
        <v>45</v>
      </c>
      <c r="C84" s="62"/>
      <c r="D84" s="63" t="s">
        <v>127</v>
      </c>
      <c r="E84" s="65">
        <f>SUM(E85)</f>
        <v>58750</v>
      </c>
      <c r="F84" s="65">
        <f t="shared" ref="F84:K84" si="26">SUM(F85)</f>
        <v>7797.46</v>
      </c>
      <c r="G84" s="65">
        <f t="shared" si="26"/>
        <v>0</v>
      </c>
      <c r="H84" s="65">
        <f t="shared" si="26"/>
        <v>0</v>
      </c>
      <c r="I84" s="65">
        <f t="shared" si="26"/>
        <v>0</v>
      </c>
      <c r="J84" s="65">
        <f t="shared" si="26"/>
        <v>0</v>
      </c>
      <c r="K84" s="65">
        <f t="shared" si="26"/>
        <v>0</v>
      </c>
    </row>
    <row r="85" spans="1:11">
      <c r="A85" s="64"/>
      <c r="B85" s="64"/>
      <c r="C85" s="14">
        <v>51</v>
      </c>
      <c r="D85" s="17" t="s">
        <v>70</v>
      </c>
      <c r="E85" s="66">
        <v>58750</v>
      </c>
      <c r="F85" s="66">
        <v>7797.46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</row>
    <row r="86" spans="1:11">
      <c r="A86" s="152" t="s">
        <v>304</v>
      </c>
      <c r="B86" s="152"/>
      <c r="C86" s="152"/>
      <c r="D86" s="152"/>
      <c r="E86" s="99">
        <f t="shared" ref="E86:K86" si="27">SUM(E42+E72)</f>
        <v>7245494</v>
      </c>
      <c r="F86" s="99">
        <f t="shared" si="27"/>
        <v>961642.30470303271</v>
      </c>
      <c r="G86" s="99">
        <f t="shared" si="27"/>
        <v>7378515</v>
      </c>
      <c r="H86" s="99">
        <f t="shared" si="27"/>
        <v>979297.23369500297</v>
      </c>
      <c r="I86" s="99">
        <f t="shared" si="27"/>
        <v>1370662</v>
      </c>
      <c r="J86" s="99">
        <f t="shared" si="27"/>
        <v>1160500</v>
      </c>
      <c r="K86" s="99">
        <f t="shared" si="27"/>
        <v>1306842</v>
      </c>
    </row>
  </sheetData>
  <mergeCells count="9">
    <mergeCell ref="A86:D86"/>
    <mergeCell ref="A8:K8"/>
    <mergeCell ref="A39:K39"/>
    <mergeCell ref="A1:K1"/>
    <mergeCell ref="A3:K3"/>
    <mergeCell ref="A37:D37"/>
    <mergeCell ref="A5:K5"/>
    <mergeCell ref="A6:K6"/>
    <mergeCell ref="A7:K7"/>
  </mergeCells>
  <pageMargins left="0.7" right="0.7" top="0.75" bottom="0.75" header="0.3" footer="0.3"/>
  <pageSetup paperSize="9" scale="6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workbookViewId="0">
      <selection activeCell="C84" sqref="C84"/>
    </sheetView>
  </sheetViews>
  <sheetFormatPr defaultRowHeight="15"/>
  <cols>
    <col min="1" max="1" width="37.7109375" customWidth="1"/>
    <col min="2" max="6" width="25.28515625" customWidth="1"/>
  </cols>
  <sheetData>
    <row r="1" spans="1:6" ht="15.75">
      <c r="A1" s="140" t="s">
        <v>43</v>
      </c>
      <c r="B1" s="140"/>
      <c r="C1" s="140"/>
      <c r="D1" s="140"/>
      <c r="E1" s="154"/>
      <c r="F1" s="154"/>
    </row>
    <row r="2" spans="1:6" ht="9.75" customHeight="1">
      <c r="A2" s="4"/>
      <c r="B2" s="4"/>
      <c r="C2" s="4"/>
      <c r="D2" s="4"/>
      <c r="E2" s="5"/>
      <c r="F2" s="5"/>
    </row>
    <row r="3" spans="1:6" ht="18" customHeight="1">
      <c r="A3" s="140" t="s">
        <v>18</v>
      </c>
      <c r="B3" s="141"/>
      <c r="C3" s="141"/>
      <c r="D3" s="141"/>
      <c r="E3" s="141"/>
      <c r="F3" s="141"/>
    </row>
    <row r="4" spans="1:6" ht="10.5" customHeight="1">
      <c r="A4" s="4"/>
      <c r="B4" s="4"/>
      <c r="C4" s="4"/>
      <c r="D4" s="4"/>
      <c r="E4" s="5"/>
      <c r="F4" s="5"/>
    </row>
    <row r="5" spans="1:6" ht="15.75">
      <c r="A5" s="140" t="s">
        <v>32</v>
      </c>
      <c r="B5" s="153"/>
      <c r="C5" s="153"/>
      <c r="D5" s="153"/>
      <c r="E5" s="153"/>
      <c r="F5" s="153"/>
    </row>
    <row r="6" spans="1:6" ht="12" customHeight="1">
      <c r="A6" s="4"/>
      <c r="B6" s="4"/>
      <c r="C6" s="4"/>
      <c r="D6" s="4"/>
      <c r="E6" s="5"/>
      <c r="F6" s="104" t="s">
        <v>134</v>
      </c>
    </row>
    <row r="7" spans="1:6" ht="31.5">
      <c r="A7" s="105" t="s">
        <v>33</v>
      </c>
      <c r="B7" s="106" t="s">
        <v>12</v>
      </c>
      <c r="C7" s="105" t="s">
        <v>13</v>
      </c>
      <c r="D7" s="105" t="s">
        <v>14</v>
      </c>
      <c r="E7" s="105" t="s">
        <v>15</v>
      </c>
      <c r="F7" s="105" t="s">
        <v>16</v>
      </c>
    </row>
    <row r="8" spans="1:6" ht="15.75" customHeight="1">
      <c r="A8" s="107" t="s">
        <v>34</v>
      </c>
      <c r="B8" s="108">
        <f>SUM(B9+B14+B16+B19+B22+B27+B29+B34+B38)</f>
        <v>7245495</v>
      </c>
      <c r="C8" s="108">
        <f>SUM(C9+C14+C16+C19+C22+C27+C29+C34+C38)</f>
        <v>7378515</v>
      </c>
      <c r="D8" s="108">
        <f>SUM(D9+D14+D16+D19+D22+D27+D29+D34+D38)</f>
        <v>10330266.639</v>
      </c>
      <c r="E8" s="108">
        <f>E45*7.5345</f>
        <v>8779952.8499999996</v>
      </c>
      <c r="F8" s="108">
        <f>F45*7.5345</f>
        <v>9882566.6490000002</v>
      </c>
    </row>
    <row r="9" spans="1:6" ht="15.75" customHeight="1">
      <c r="A9" s="107" t="s">
        <v>35</v>
      </c>
      <c r="B9" s="108">
        <f>SUM(B10:B13)</f>
        <v>2255583</v>
      </c>
      <c r="C9" s="108">
        <f>SUM(C10:C13)</f>
        <v>2448765</v>
      </c>
      <c r="D9" s="108">
        <f>SUM(D10:D13)</f>
        <v>2231131.2089999998</v>
      </c>
      <c r="E9" s="108">
        <f t="shared" ref="E9:F41" si="0">E46*7.5345</f>
        <v>2276172.4500000002</v>
      </c>
      <c r="F9" s="108">
        <f t="shared" si="0"/>
        <v>2313844.9500000002</v>
      </c>
    </row>
    <row r="10" spans="1:6" ht="30">
      <c r="A10" s="109" t="s">
        <v>36</v>
      </c>
      <c r="B10" s="110">
        <v>1223880</v>
      </c>
      <c r="C10" s="111">
        <f>1055365+28116+7500+14000+3000+14000+2500+900+15500+6000+3000+1100+11600</f>
        <v>1162581</v>
      </c>
      <c r="D10" s="111">
        <f>D47*7.5345</f>
        <v>1238875.2315</v>
      </c>
      <c r="E10" s="116">
        <f t="shared" si="0"/>
        <v>1273330.5</v>
      </c>
      <c r="F10" s="116">
        <f t="shared" si="0"/>
        <v>1311003</v>
      </c>
    </row>
    <row r="11" spans="1:6" ht="15.75">
      <c r="A11" s="112" t="s">
        <v>37</v>
      </c>
      <c r="B11" s="110">
        <v>993886</v>
      </c>
      <c r="C11" s="111">
        <f>7378515-6107331</f>
        <v>1271184</v>
      </c>
      <c r="D11" s="111">
        <f t="shared" ref="D11:D13" si="1">D48*7.5345</f>
        <v>977186.97750000004</v>
      </c>
      <c r="E11" s="116">
        <f t="shared" si="0"/>
        <v>987019.5</v>
      </c>
      <c r="F11" s="116">
        <f t="shared" si="0"/>
        <v>987019.5</v>
      </c>
    </row>
    <row r="12" spans="1:6" ht="30">
      <c r="A12" s="113" t="s">
        <v>136</v>
      </c>
      <c r="B12" s="110">
        <v>18750</v>
      </c>
      <c r="C12" s="111">
        <v>0</v>
      </c>
      <c r="D12" s="111">
        <f t="shared" si="1"/>
        <v>0</v>
      </c>
      <c r="E12" s="116">
        <f t="shared" si="0"/>
        <v>0</v>
      </c>
      <c r="F12" s="116">
        <f t="shared" si="0"/>
        <v>0</v>
      </c>
    </row>
    <row r="13" spans="1:6" ht="30">
      <c r="A13" s="113" t="s">
        <v>137</v>
      </c>
      <c r="B13" s="110">
        <v>19067</v>
      </c>
      <c r="C13" s="111">
        <v>15000</v>
      </c>
      <c r="D13" s="111">
        <f t="shared" si="1"/>
        <v>15069</v>
      </c>
      <c r="E13" s="116">
        <f t="shared" si="0"/>
        <v>15822.45</v>
      </c>
      <c r="F13" s="116">
        <f t="shared" si="0"/>
        <v>15822.45</v>
      </c>
    </row>
    <row r="14" spans="1:6" ht="15.75">
      <c r="A14" s="107" t="s">
        <v>138</v>
      </c>
      <c r="B14" s="108">
        <f>SUM(B15)</f>
        <v>153003</v>
      </c>
      <c r="C14" s="108">
        <f>SUM(C15)</f>
        <v>38250</v>
      </c>
      <c r="D14" s="108">
        <f>SUM(D15)</f>
        <v>51234.600000000006</v>
      </c>
      <c r="E14" s="108">
        <f t="shared" si="0"/>
        <v>2334188.1</v>
      </c>
      <c r="F14" s="108">
        <f t="shared" si="0"/>
        <v>3766812.9990000003</v>
      </c>
    </row>
    <row r="15" spans="1:6" ht="15.75">
      <c r="A15" s="113" t="s">
        <v>139</v>
      </c>
      <c r="B15" s="110">
        <v>153003</v>
      </c>
      <c r="C15" s="111">
        <v>38250</v>
      </c>
      <c r="D15" s="111">
        <f>D52*7.5345</f>
        <v>51234.600000000006</v>
      </c>
      <c r="E15" s="116">
        <f t="shared" si="0"/>
        <v>2334188.1</v>
      </c>
      <c r="F15" s="116">
        <f t="shared" si="0"/>
        <v>3766812.9990000003</v>
      </c>
    </row>
    <row r="16" spans="1:6" ht="15.75">
      <c r="A16" s="107" t="s">
        <v>38</v>
      </c>
      <c r="B16" s="108">
        <f>SUM(B17:B18)</f>
        <v>1436549</v>
      </c>
      <c r="C16" s="108">
        <f>SUM(C17:C18)</f>
        <v>10000</v>
      </c>
      <c r="D16" s="108">
        <f>SUM(D17:D18)</f>
        <v>260693.7</v>
      </c>
      <c r="E16" s="108">
        <f t="shared" si="0"/>
        <v>10548.300000000001</v>
      </c>
      <c r="F16" s="108">
        <f t="shared" si="0"/>
        <v>11301.75</v>
      </c>
    </row>
    <row r="17" spans="1:6" ht="30">
      <c r="A17" s="113" t="s">
        <v>140</v>
      </c>
      <c r="B17" s="110">
        <v>2106</v>
      </c>
      <c r="C17" s="111">
        <v>10000</v>
      </c>
      <c r="D17" s="111">
        <f>D54*7.5345</f>
        <v>10548.300000000001</v>
      </c>
      <c r="E17" s="116">
        <f t="shared" si="0"/>
        <v>10548.300000000001</v>
      </c>
      <c r="F17" s="116">
        <f t="shared" si="0"/>
        <v>11301.75</v>
      </c>
    </row>
    <row r="18" spans="1:6" ht="15.75">
      <c r="A18" s="113" t="s">
        <v>141</v>
      </c>
      <c r="B18" s="111">
        <v>1434443</v>
      </c>
      <c r="C18" s="111">
        <v>0</v>
      </c>
      <c r="D18" s="111">
        <f>D55*7.5345</f>
        <v>250145.40000000002</v>
      </c>
      <c r="E18" s="108">
        <f t="shared" si="0"/>
        <v>0</v>
      </c>
      <c r="F18" s="108">
        <f t="shared" si="0"/>
        <v>0</v>
      </c>
    </row>
    <row r="19" spans="1:6" ht="15.75">
      <c r="A19" s="107" t="s">
        <v>142</v>
      </c>
      <c r="B19" s="108">
        <f>SUM(B20:B21)</f>
        <v>173120</v>
      </c>
      <c r="C19" s="108">
        <f>SUM(C20:C21)</f>
        <v>208000</v>
      </c>
      <c r="D19" s="108">
        <f>SUM(D20:D21)</f>
        <v>211719.45</v>
      </c>
      <c r="E19" s="108">
        <f t="shared" si="0"/>
        <v>219253.95</v>
      </c>
      <c r="F19" s="108">
        <f t="shared" si="0"/>
        <v>223774.65000000002</v>
      </c>
    </row>
    <row r="20" spans="1:6" ht="30">
      <c r="A20" s="113" t="s">
        <v>143</v>
      </c>
      <c r="B20" s="110">
        <v>8320</v>
      </c>
      <c r="C20" s="111">
        <v>8000</v>
      </c>
      <c r="D20" s="111">
        <f>D57*7.5345</f>
        <v>8287.9500000000007</v>
      </c>
      <c r="E20" s="116">
        <f t="shared" si="0"/>
        <v>8287.9500000000007</v>
      </c>
      <c r="F20" s="116">
        <f t="shared" si="0"/>
        <v>9041.4</v>
      </c>
    </row>
    <row r="21" spans="1:6" ht="30">
      <c r="A21" s="113" t="s">
        <v>144</v>
      </c>
      <c r="B21" s="111">
        <v>164800</v>
      </c>
      <c r="C21" s="111">
        <v>200000</v>
      </c>
      <c r="D21" s="111">
        <f>D58*7.5345</f>
        <v>203431.5</v>
      </c>
      <c r="E21" s="116">
        <f t="shared" si="0"/>
        <v>210966</v>
      </c>
      <c r="F21" s="116">
        <f t="shared" si="0"/>
        <v>214733.25</v>
      </c>
    </row>
    <row r="22" spans="1:6" ht="31.5">
      <c r="A22" s="107" t="s">
        <v>145</v>
      </c>
      <c r="B22" s="108">
        <f>SUM(B23:B26)</f>
        <v>1591328</v>
      </c>
      <c r="C22" s="108">
        <f>SUM(C23:C26)</f>
        <v>1972000</v>
      </c>
      <c r="D22" s="108">
        <f>SUM(D23:D26)</f>
        <v>5015716.6500000004</v>
      </c>
      <c r="E22" s="108">
        <f t="shared" si="0"/>
        <v>2671733.7000000002</v>
      </c>
      <c r="F22" s="108">
        <f t="shared" si="0"/>
        <v>2273158.65</v>
      </c>
    </row>
    <row r="23" spans="1:6" ht="15.75">
      <c r="A23" s="109" t="s">
        <v>146</v>
      </c>
      <c r="B23" s="110">
        <v>289950</v>
      </c>
      <c r="C23" s="111">
        <v>40000</v>
      </c>
      <c r="D23" s="111">
        <f>D60*7.5345</f>
        <v>45207</v>
      </c>
      <c r="E23" s="116">
        <f t="shared" si="0"/>
        <v>45207</v>
      </c>
      <c r="F23" s="116">
        <f t="shared" si="0"/>
        <v>45207</v>
      </c>
    </row>
    <row r="24" spans="1:6" ht="15.75">
      <c r="A24" s="112" t="s">
        <v>147</v>
      </c>
      <c r="B24" s="110">
        <v>9735</v>
      </c>
      <c r="C24" s="111">
        <v>32000</v>
      </c>
      <c r="D24" s="111">
        <f t="shared" ref="D24:D26" si="2">D61*7.5345</f>
        <v>33905.25</v>
      </c>
      <c r="E24" s="116">
        <f t="shared" si="0"/>
        <v>34658.700000000004</v>
      </c>
      <c r="F24" s="116">
        <f t="shared" si="0"/>
        <v>35412.15</v>
      </c>
    </row>
    <row r="25" spans="1:6" ht="15.75">
      <c r="A25" s="113" t="s">
        <v>148</v>
      </c>
      <c r="B25" s="110">
        <v>142184</v>
      </c>
      <c r="C25" s="111">
        <v>300000</v>
      </c>
      <c r="D25" s="111">
        <f t="shared" si="2"/>
        <v>806191.5</v>
      </c>
      <c r="E25" s="116">
        <f t="shared" si="0"/>
        <v>301380</v>
      </c>
      <c r="F25" s="116">
        <f t="shared" si="0"/>
        <v>308914.5</v>
      </c>
    </row>
    <row r="26" spans="1:6" ht="45">
      <c r="A26" s="113" t="s">
        <v>149</v>
      </c>
      <c r="B26" s="110">
        <v>1149459</v>
      </c>
      <c r="C26" s="111">
        <v>1600000</v>
      </c>
      <c r="D26" s="111">
        <f t="shared" si="2"/>
        <v>4130412.9000000004</v>
      </c>
      <c r="E26" s="116">
        <f t="shared" si="0"/>
        <v>2290488</v>
      </c>
      <c r="F26" s="116">
        <f t="shared" si="0"/>
        <v>1883625</v>
      </c>
    </row>
    <row r="27" spans="1:6" ht="15.75">
      <c r="A27" s="107" t="s">
        <v>150</v>
      </c>
      <c r="B27" s="108">
        <f>SUM(B28)</f>
        <v>50000</v>
      </c>
      <c r="C27" s="108">
        <f>SUM(C28)</f>
        <v>30000</v>
      </c>
      <c r="D27" s="108">
        <f>SUM(D28)</f>
        <v>11603.130000000001</v>
      </c>
      <c r="E27" s="108">
        <f t="shared" si="0"/>
        <v>0</v>
      </c>
      <c r="F27" s="108">
        <f t="shared" si="0"/>
        <v>0</v>
      </c>
    </row>
    <row r="28" spans="1:6" ht="30">
      <c r="A28" s="113" t="s">
        <v>151</v>
      </c>
      <c r="B28" s="110">
        <v>50000</v>
      </c>
      <c r="C28" s="111">
        <v>30000</v>
      </c>
      <c r="D28" s="111">
        <f>D65*7.5345</f>
        <v>11603.130000000001</v>
      </c>
      <c r="E28" s="116">
        <f t="shared" si="0"/>
        <v>0</v>
      </c>
      <c r="F28" s="116">
        <f t="shared" si="0"/>
        <v>0</v>
      </c>
    </row>
    <row r="29" spans="1:6" ht="15.75">
      <c r="A29" s="107" t="s">
        <v>152</v>
      </c>
      <c r="B29" s="108">
        <f>SUM(B30:B33)</f>
        <v>1076121</v>
      </c>
      <c r="C29" s="108">
        <f>SUM(C30:C33)</f>
        <v>2048000</v>
      </c>
      <c r="D29" s="108">
        <f>SUM(D30:D33)</f>
        <v>1901820.8175000001</v>
      </c>
      <c r="E29" s="108">
        <f t="shared" si="0"/>
        <v>606527.25</v>
      </c>
      <c r="F29" s="108">
        <f t="shared" si="0"/>
        <v>614061.75</v>
      </c>
    </row>
    <row r="30" spans="1:6" ht="15.75">
      <c r="A30" s="113" t="s">
        <v>153</v>
      </c>
      <c r="B30" s="110">
        <v>78561</v>
      </c>
      <c r="C30" s="111">
        <v>288000</v>
      </c>
      <c r="D30" s="111">
        <f>D67*7.5345</f>
        <v>124319.25</v>
      </c>
      <c r="E30" s="116">
        <f t="shared" si="0"/>
        <v>124319.25</v>
      </c>
      <c r="F30" s="116">
        <f t="shared" si="0"/>
        <v>124319.25</v>
      </c>
    </row>
    <row r="31" spans="1:6" ht="15.75">
      <c r="A31" s="113" t="s">
        <v>154</v>
      </c>
      <c r="B31" s="110">
        <v>89061</v>
      </c>
      <c r="C31" s="111">
        <v>190000</v>
      </c>
      <c r="D31" s="111">
        <f t="shared" ref="D31:D33" si="3">D68*7.5345</f>
        <v>191376.30000000002</v>
      </c>
      <c r="E31" s="116">
        <f t="shared" si="0"/>
        <v>195897</v>
      </c>
      <c r="F31" s="116">
        <f t="shared" si="0"/>
        <v>203431.5</v>
      </c>
    </row>
    <row r="32" spans="1:6" ht="15.75">
      <c r="A32" s="113" t="s">
        <v>155</v>
      </c>
      <c r="B32" s="110">
        <v>40000</v>
      </c>
      <c r="C32" s="111">
        <v>40000</v>
      </c>
      <c r="D32" s="111">
        <f t="shared" si="3"/>
        <v>37672.5</v>
      </c>
      <c r="E32" s="116">
        <f t="shared" si="0"/>
        <v>22603.5</v>
      </c>
      <c r="F32" s="116">
        <f t="shared" si="0"/>
        <v>22603.5</v>
      </c>
    </row>
    <row r="33" spans="1:6" ht="30">
      <c r="A33" s="113" t="s">
        <v>156</v>
      </c>
      <c r="B33" s="110">
        <v>868499</v>
      </c>
      <c r="C33" s="111">
        <v>1530000</v>
      </c>
      <c r="D33" s="111">
        <f t="shared" si="3"/>
        <v>1548452.7675000001</v>
      </c>
      <c r="E33" s="116">
        <f t="shared" si="0"/>
        <v>263707.5</v>
      </c>
      <c r="F33" s="116">
        <f t="shared" si="0"/>
        <v>263707.5</v>
      </c>
    </row>
    <row r="34" spans="1:6" ht="15.75">
      <c r="A34" s="107" t="s">
        <v>157</v>
      </c>
      <c r="B34" s="108">
        <f>SUM(B35:B37)</f>
        <v>203665</v>
      </c>
      <c r="C34" s="108">
        <f t="shared" ref="C34:D34" si="4">SUM(C35:C37)</f>
        <v>415500</v>
      </c>
      <c r="D34" s="108">
        <f t="shared" si="4"/>
        <v>445288.95000000007</v>
      </c>
      <c r="E34" s="108">
        <f t="shared" si="0"/>
        <v>458097.60000000003</v>
      </c>
      <c r="F34" s="108">
        <f t="shared" si="0"/>
        <v>474673.5</v>
      </c>
    </row>
    <row r="35" spans="1:6" ht="30">
      <c r="A35" s="113" t="s">
        <v>158</v>
      </c>
      <c r="B35" s="110">
        <v>120500</v>
      </c>
      <c r="C35" s="111">
        <v>320000</v>
      </c>
      <c r="D35" s="111">
        <f>D72*7.5345</f>
        <v>349450.11000000004</v>
      </c>
      <c r="E35" s="116">
        <f t="shared" si="0"/>
        <v>354121.5</v>
      </c>
      <c r="F35" s="116">
        <f t="shared" si="0"/>
        <v>361656</v>
      </c>
    </row>
    <row r="36" spans="1:6" ht="15.75">
      <c r="A36" s="113" t="s">
        <v>159</v>
      </c>
      <c r="B36" s="110">
        <v>57165</v>
      </c>
      <c r="C36" s="111">
        <v>67500</v>
      </c>
      <c r="D36" s="111">
        <f t="shared" ref="D36:D37" si="5">D73*7.5345</f>
        <v>67810.5</v>
      </c>
      <c r="E36" s="116">
        <f t="shared" si="0"/>
        <v>75345</v>
      </c>
      <c r="F36" s="116">
        <f t="shared" si="0"/>
        <v>82879.5</v>
      </c>
    </row>
    <row r="37" spans="1:6" ht="30">
      <c r="A37" s="113" t="s">
        <v>160</v>
      </c>
      <c r="B37" s="110">
        <v>26000</v>
      </c>
      <c r="C37" s="111">
        <v>28000</v>
      </c>
      <c r="D37" s="111">
        <f t="shared" si="5"/>
        <v>28028.34</v>
      </c>
      <c r="E37" s="116">
        <f t="shared" si="0"/>
        <v>28631.100000000002</v>
      </c>
      <c r="F37" s="116">
        <f t="shared" si="0"/>
        <v>30138</v>
      </c>
    </row>
    <row r="38" spans="1:6" ht="15.75">
      <c r="A38" s="107" t="s">
        <v>161</v>
      </c>
      <c r="B38" s="108">
        <f>SUM(B39:B41)</f>
        <v>306126</v>
      </c>
      <c r="C38" s="108">
        <f>SUM(C39:C41)</f>
        <v>208000</v>
      </c>
      <c r="D38" s="108">
        <f>SUM(D39:D41)</f>
        <v>201058.13250000001</v>
      </c>
      <c r="E38" s="108">
        <f t="shared" si="0"/>
        <v>203431.5</v>
      </c>
      <c r="F38" s="108">
        <f t="shared" si="0"/>
        <v>204938.40000000002</v>
      </c>
    </row>
    <row r="39" spans="1:6" ht="15.75">
      <c r="A39" s="113" t="s">
        <v>162</v>
      </c>
      <c r="B39" s="110">
        <v>15525</v>
      </c>
      <c r="C39" s="111">
        <v>8000</v>
      </c>
      <c r="D39" s="111">
        <f>D76*7.5345</f>
        <v>8024.2425000000003</v>
      </c>
      <c r="E39" s="116">
        <f t="shared" si="0"/>
        <v>8287.9500000000007</v>
      </c>
      <c r="F39" s="116">
        <f t="shared" si="0"/>
        <v>8287.9500000000007</v>
      </c>
    </row>
    <row r="40" spans="1:6" ht="45">
      <c r="A40" s="113" t="s">
        <v>163</v>
      </c>
      <c r="B40" s="110">
        <v>260181</v>
      </c>
      <c r="C40" s="111">
        <v>152000</v>
      </c>
      <c r="D40" s="111">
        <f t="shared" ref="D40:D41" si="6">D77*7.5345</f>
        <v>153101.04</v>
      </c>
      <c r="E40" s="116">
        <f t="shared" si="0"/>
        <v>154457.25</v>
      </c>
      <c r="F40" s="116">
        <f t="shared" si="0"/>
        <v>155210.70000000001</v>
      </c>
    </row>
    <row r="41" spans="1:6" ht="30">
      <c r="A41" s="113" t="s">
        <v>164</v>
      </c>
      <c r="B41" s="110">
        <v>30420</v>
      </c>
      <c r="C41" s="111">
        <v>48000</v>
      </c>
      <c r="D41" s="111">
        <f t="shared" si="6"/>
        <v>39932.850000000006</v>
      </c>
      <c r="E41" s="116">
        <f t="shared" si="0"/>
        <v>40686.300000000003</v>
      </c>
      <c r="F41" s="116">
        <f t="shared" si="0"/>
        <v>41439.75</v>
      </c>
    </row>
    <row r="43" spans="1:6" ht="15.75">
      <c r="F43" s="114" t="s">
        <v>135</v>
      </c>
    </row>
    <row r="44" spans="1:6" ht="31.5">
      <c r="A44" s="105" t="s">
        <v>33</v>
      </c>
      <c r="B44" s="106" t="s">
        <v>12</v>
      </c>
      <c r="C44" s="105" t="s">
        <v>13</v>
      </c>
      <c r="D44" s="105" t="s">
        <v>14</v>
      </c>
      <c r="E44" s="105" t="s">
        <v>15</v>
      </c>
      <c r="F44" s="105" t="s">
        <v>16</v>
      </c>
    </row>
    <row r="45" spans="1:6" ht="15.75">
      <c r="A45" s="107" t="s">
        <v>34</v>
      </c>
      <c r="B45" s="108">
        <f>B8/7.5345</f>
        <v>961642.44475413091</v>
      </c>
      <c r="C45" s="108">
        <f>C8/7.5345</f>
        <v>979297.23272944451</v>
      </c>
      <c r="D45" s="115">
        <f>SUM(D46+D51+D53+D56+D59+D64+D66+D71+D75)</f>
        <v>1371062</v>
      </c>
      <c r="E45" s="115">
        <f t="shared" ref="E45:F45" si="7">SUM(E46+E51+E53+E56+E59+E64+E66+E71+E75)</f>
        <v>1165300</v>
      </c>
      <c r="F45" s="115">
        <f t="shared" si="7"/>
        <v>1311642</v>
      </c>
    </row>
    <row r="46" spans="1:6" ht="15.75">
      <c r="A46" s="107" t="s">
        <v>35</v>
      </c>
      <c r="B46" s="108">
        <f>SUM(B47:B50)</f>
        <v>299367.31037228747</v>
      </c>
      <c r="C46" s="108">
        <f t="shared" ref="C46:C78" si="8">C9/7.5345</f>
        <v>325006.96794744174</v>
      </c>
      <c r="D46" s="108">
        <f>SUM(D47:D50)</f>
        <v>296122</v>
      </c>
      <c r="E46" s="108">
        <f>SUM(E47:E50)</f>
        <v>302100</v>
      </c>
      <c r="F46" s="108">
        <f>SUM(F47:F50)</f>
        <v>307100</v>
      </c>
    </row>
    <row r="47" spans="1:6" ht="30">
      <c r="A47" s="109" t="s">
        <v>36</v>
      </c>
      <c r="B47" s="116">
        <f>B10/7.5345</f>
        <v>162436.79076249251</v>
      </c>
      <c r="C47" s="116">
        <f t="shared" si="8"/>
        <v>154301.01532948436</v>
      </c>
      <c r="D47" s="117">
        <f>146737+4155+1665+200+1670+3400+6600</f>
        <v>164427</v>
      </c>
      <c r="E47" s="111">
        <v>169000</v>
      </c>
      <c r="F47" s="117">
        <v>174000</v>
      </c>
    </row>
    <row r="48" spans="1:6" ht="15.75">
      <c r="A48" s="112" t="s">
        <v>37</v>
      </c>
      <c r="B48" s="116">
        <f>B11/7.5345</f>
        <v>131911.34116397903</v>
      </c>
      <c r="C48" s="116">
        <f t="shared" si="8"/>
        <v>168715.11049173799</v>
      </c>
      <c r="D48" s="117">
        <f>1371062-1241367</f>
        <v>129695</v>
      </c>
      <c r="E48" s="117">
        <v>131000</v>
      </c>
      <c r="F48" s="117">
        <v>131000</v>
      </c>
    </row>
    <row r="49" spans="1:9" ht="30">
      <c r="A49" s="113" t="s">
        <v>136</v>
      </c>
      <c r="B49" s="116">
        <f>B12/7.5345</f>
        <v>2488.5526577742385</v>
      </c>
      <c r="C49" s="116">
        <f t="shared" si="8"/>
        <v>0</v>
      </c>
      <c r="D49" s="117">
        <v>0</v>
      </c>
      <c r="E49" s="117">
        <v>0</v>
      </c>
      <c r="F49" s="118">
        <v>0</v>
      </c>
    </row>
    <row r="50" spans="1:9" ht="30">
      <c r="A50" s="113" t="s">
        <v>137</v>
      </c>
      <c r="B50" s="116">
        <f>B13/7.5345</f>
        <v>2530.6257880416747</v>
      </c>
      <c r="C50" s="116">
        <f t="shared" si="8"/>
        <v>1990.8421262193906</v>
      </c>
      <c r="D50" s="117">
        <v>2000</v>
      </c>
      <c r="E50" s="117">
        <v>2100</v>
      </c>
      <c r="F50" s="118">
        <v>2100</v>
      </c>
    </row>
    <row r="51" spans="1:9" ht="15.75">
      <c r="A51" s="107" t="s">
        <v>138</v>
      </c>
      <c r="B51" s="108">
        <f>SUM(B52)</f>
        <v>20306.98785586303</v>
      </c>
      <c r="C51" s="108">
        <f t="shared" si="8"/>
        <v>5076.6474218594467</v>
      </c>
      <c r="D51" s="119">
        <f>SUM(D52)</f>
        <v>6800</v>
      </c>
      <c r="E51" s="119">
        <f t="shared" ref="E51:F51" si="9">SUM(E52)</f>
        <v>309800</v>
      </c>
      <c r="F51" s="119">
        <f t="shared" si="9"/>
        <v>499942</v>
      </c>
    </row>
    <row r="52" spans="1:9" ht="15.75">
      <c r="A52" s="113" t="s">
        <v>139</v>
      </c>
      <c r="B52" s="116">
        <f>B15/7.5345</f>
        <v>20306.98785586303</v>
      </c>
      <c r="C52" s="116">
        <f t="shared" si="8"/>
        <v>5076.6474218594467</v>
      </c>
      <c r="D52" s="120">
        <v>6800</v>
      </c>
      <c r="E52" s="120">
        <v>309800</v>
      </c>
      <c r="F52" s="120">
        <v>499942</v>
      </c>
      <c r="H52" s="87"/>
      <c r="I52" s="87"/>
    </row>
    <row r="53" spans="1:9" ht="15.75">
      <c r="A53" s="107" t="s">
        <v>38</v>
      </c>
      <c r="B53" s="108">
        <f>B16/7.5345</f>
        <v>190662.81770522264</v>
      </c>
      <c r="C53" s="108">
        <f t="shared" si="8"/>
        <v>1327.2280841462605</v>
      </c>
      <c r="D53" s="119">
        <f>SUM(D54:D55)</f>
        <v>34600</v>
      </c>
      <c r="E53" s="119">
        <f t="shared" ref="E53:F53" si="10">SUM(E54:E55)</f>
        <v>1400</v>
      </c>
      <c r="F53" s="119">
        <f t="shared" si="10"/>
        <v>1500</v>
      </c>
      <c r="H53" s="87"/>
      <c r="I53" s="87"/>
    </row>
    <row r="54" spans="1:9" ht="30">
      <c r="A54" s="113" t="s">
        <v>140</v>
      </c>
      <c r="B54" s="116">
        <f t="shared" ref="B54:B78" si="11">B17/7.5345</f>
        <v>279.51423452120247</v>
      </c>
      <c r="C54" s="116">
        <f t="shared" si="8"/>
        <v>1327.2280841462605</v>
      </c>
      <c r="D54" s="120">
        <v>1400</v>
      </c>
      <c r="E54" s="120">
        <v>1400</v>
      </c>
      <c r="F54" s="120">
        <v>1500</v>
      </c>
    </row>
    <row r="55" spans="1:9" ht="15.75">
      <c r="A55" s="113" t="s">
        <v>141</v>
      </c>
      <c r="B55" s="116">
        <f t="shared" si="11"/>
        <v>190383.30347070142</v>
      </c>
      <c r="C55" s="116">
        <f t="shared" si="8"/>
        <v>0</v>
      </c>
      <c r="D55" s="120">
        <v>33200</v>
      </c>
      <c r="E55" s="120">
        <v>0</v>
      </c>
      <c r="F55" s="120">
        <v>0</v>
      </c>
    </row>
    <row r="56" spans="1:9" ht="15.75">
      <c r="A56" s="107" t="s">
        <v>142</v>
      </c>
      <c r="B56" s="108">
        <f t="shared" si="11"/>
        <v>22976.972592740061</v>
      </c>
      <c r="C56" s="108">
        <f t="shared" si="8"/>
        <v>27606.344150242217</v>
      </c>
      <c r="D56" s="119">
        <f>SUM(D57:D58)</f>
        <v>28100</v>
      </c>
      <c r="E56" s="119">
        <f t="shared" ref="E56:F56" si="12">SUM(E57:E58)</f>
        <v>29100</v>
      </c>
      <c r="F56" s="119">
        <f t="shared" si="12"/>
        <v>29700</v>
      </c>
    </row>
    <row r="57" spans="1:9" ht="30">
      <c r="A57" s="113" t="s">
        <v>143</v>
      </c>
      <c r="B57" s="116">
        <f t="shared" si="11"/>
        <v>1104.2537660096887</v>
      </c>
      <c r="C57" s="116">
        <f t="shared" si="8"/>
        <v>1061.7824673170085</v>
      </c>
      <c r="D57" s="120">
        <v>1100</v>
      </c>
      <c r="E57" s="120">
        <v>1100</v>
      </c>
      <c r="F57" s="120">
        <v>1200</v>
      </c>
    </row>
    <row r="58" spans="1:9" ht="30">
      <c r="A58" s="113" t="s">
        <v>144</v>
      </c>
      <c r="B58" s="116">
        <f t="shared" si="11"/>
        <v>21872.718826730372</v>
      </c>
      <c r="C58" s="116">
        <f t="shared" si="8"/>
        <v>26544.56168292521</v>
      </c>
      <c r="D58" s="120">
        <v>27000</v>
      </c>
      <c r="E58" s="120">
        <v>28000</v>
      </c>
      <c r="F58" s="120">
        <v>28500</v>
      </c>
    </row>
    <row r="59" spans="1:9" ht="31.5">
      <c r="A59" s="107" t="s">
        <v>145</v>
      </c>
      <c r="B59" s="108">
        <f t="shared" si="11"/>
        <v>211205.52126883002</v>
      </c>
      <c r="C59" s="108">
        <f t="shared" si="8"/>
        <v>261729.37819364257</v>
      </c>
      <c r="D59" s="119">
        <f>SUM(D60:D63)</f>
        <v>665700</v>
      </c>
      <c r="E59" s="119">
        <f t="shared" ref="E59:F59" si="13">SUM(E60:E63)</f>
        <v>354600</v>
      </c>
      <c r="F59" s="119">
        <f t="shared" si="13"/>
        <v>301700</v>
      </c>
    </row>
    <row r="60" spans="1:9" ht="15.75">
      <c r="A60" s="109" t="s">
        <v>146</v>
      </c>
      <c r="B60" s="116">
        <f t="shared" si="11"/>
        <v>38482.978299820825</v>
      </c>
      <c r="C60" s="116">
        <f t="shared" si="8"/>
        <v>5308.9123365850419</v>
      </c>
      <c r="D60" s="120">
        <v>6000</v>
      </c>
      <c r="E60" s="120">
        <v>6000</v>
      </c>
      <c r="F60" s="120">
        <v>6000</v>
      </c>
    </row>
    <row r="61" spans="1:9" ht="15.75">
      <c r="A61" s="112" t="s">
        <v>147</v>
      </c>
      <c r="B61" s="116">
        <f t="shared" si="11"/>
        <v>1292.0565399163845</v>
      </c>
      <c r="C61" s="116">
        <f t="shared" si="8"/>
        <v>4247.1298692680339</v>
      </c>
      <c r="D61" s="120">
        <v>4500</v>
      </c>
      <c r="E61" s="120">
        <v>4600</v>
      </c>
      <c r="F61" s="120">
        <v>4700</v>
      </c>
    </row>
    <row r="62" spans="1:9" ht="15.75">
      <c r="A62" s="113" t="s">
        <v>148</v>
      </c>
      <c r="B62" s="116">
        <f t="shared" si="11"/>
        <v>18871.05979162519</v>
      </c>
      <c r="C62" s="116">
        <f t="shared" si="8"/>
        <v>39816.842524387816</v>
      </c>
      <c r="D62" s="120">
        <v>107000</v>
      </c>
      <c r="E62" s="120">
        <v>40000</v>
      </c>
      <c r="F62" s="120">
        <v>41000</v>
      </c>
    </row>
    <row r="63" spans="1:9" ht="45">
      <c r="A63" s="113" t="s">
        <v>149</v>
      </c>
      <c r="B63" s="116">
        <f t="shared" si="11"/>
        <v>152559.42663746764</v>
      </c>
      <c r="C63" s="116">
        <f t="shared" si="8"/>
        <v>212356.49346340168</v>
      </c>
      <c r="D63" s="120">
        <f>4500+8800+757900-66500-175100+18600</f>
        <v>548200</v>
      </c>
      <c r="E63" s="120">
        <v>304000</v>
      </c>
      <c r="F63" s="120">
        <v>250000</v>
      </c>
    </row>
    <row r="64" spans="1:9" ht="15.75">
      <c r="A64" s="107" t="s">
        <v>150</v>
      </c>
      <c r="B64" s="108">
        <f t="shared" si="11"/>
        <v>6636.1404207313026</v>
      </c>
      <c r="C64" s="108">
        <f t="shared" si="8"/>
        <v>3981.6842524387812</v>
      </c>
      <c r="D64" s="119">
        <f>SUM(D65)</f>
        <v>1540</v>
      </c>
      <c r="E64" s="119">
        <f t="shared" ref="E64:F64" si="14">SUM(E65)</f>
        <v>0</v>
      </c>
      <c r="F64" s="119">
        <f t="shared" si="14"/>
        <v>0</v>
      </c>
    </row>
    <row r="65" spans="1:8" ht="30">
      <c r="A65" s="113" t="s">
        <v>151</v>
      </c>
      <c r="B65" s="116">
        <f t="shared" si="11"/>
        <v>6636.1404207313026</v>
      </c>
      <c r="C65" s="116">
        <f t="shared" si="8"/>
        <v>3981.6842524387812</v>
      </c>
      <c r="D65" s="120">
        <v>1540</v>
      </c>
      <c r="E65" s="120">
        <v>0</v>
      </c>
      <c r="F65" s="120">
        <v>0</v>
      </c>
    </row>
    <row r="66" spans="1:8" ht="15.75">
      <c r="A66" s="107" t="s">
        <v>152</v>
      </c>
      <c r="B66" s="108">
        <f t="shared" si="11"/>
        <v>142825.8013139558</v>
      </c>
      <c r="C66" s="108">
        <f t="shared" si="8"/>
        <v>271816.31163315417</v>
      </c>
      <c r="D66" s="119">
        <f>SUM(D67:D70)</f>
        <v>252415</v>
      </c>
      <c r="E66" s="119">
        <f t="shared" ref="E66:F66" si="15">SUM(E67:E70)</f>
        <v>80500</v>
      </c>
      <c r="F66" s="119">
        <f t="shared" si="15"/>
        <v>81500</v>
      </c>
    </row>
    <row r="67" spans="1:8" ht="15.75">
      <c r="A67" s="113" t="s">
        <v>153</v>
      </c>
      <c r="B67" s="116">
        <f t="shared" si="11"/>
        <v>10426.836551861437</v>
      </c>
      <c r="C67" s="116">
        <f t="shared" si="8"/>
        <v>38224.168823412299</v>
      </c>
      <c r="D67" s="120">
        <v>16500</v>
      </c>
      <c r="E67" s="120">
        <v>16500</v>
      </c>
      <c r="F67" s="120">
        <v>16500</v>
      </c>
    </row>
    <row r="68" spans="1:8" ht="15.75">
      <c r="A68" s="113" t="s">
        <v>154</v>
      </c>
      <c r="B68" s="116">
        <f t="shared" si="11"/>
        <v>11820.42604021501</v>
      </c>
      <c r="C68" s="116">
        <f t="shared" si="8"/>
        <v>25217.333598778951</v>
      </c>
      <c r="D68" s="120">
        <f>5600+19800</f>
        <v>25400</v>
      </c>
      <c r="E68" s="120">
        <v>26000</v>
      </c>
      <c r="F68" s="120">
        <v>27000</v>
      </c>
    </row>
    <row r="69" spans="1:8" ht="15.75">
      <c r="A69" s="113" t="s">
        <v>155</v>
      </c>
      <c r="B69" s="116">
        <f t="shared" si="11"/>
        <v>5308.9123365850419</v>
      </c>
      <c r="C69" s="116">
        <f t="shared" si="8"/>
        <v>5308.9123365850419</v>
      </c>
      <c r="D69" s="120">
        <v>5000</v>
      </c>
      <c r="E69" s="120">
        <v>3000</v>
      </c>
      <c r="F69" s="120">
        <v>3000</v>
      </c>
    </row>
    <row r="70" spans="1:8" ht="30">
      <c r="A70" s="113" t="s">
        <v>156</v>
      </c>
      <c r="B70" s="116">
        <f t="shared" si="11"/>
        <v>115269.62638529431</v>
      </c>
      <c r="C70" s="116">
        <f t="shared" si="8"/>
        <v>203065.89687437785</v>
      </c>
      <c r="D70" s="120">
        <f>8500+9950+4650+665+6650+175100</f>
        <v>205515</v>
      </c>
      <c r="E70" s="120">
        <v>35000</v>
      </c>
      <c r="F70" s="120">
        <v>35000</v>
      </c>
      <c r="H70" s="87"/>
    </row>
    <row r="71" spans="1:8" ht="15.75">
      <c r="A71" s="107" t="s">
        <v>157</v>
      </c>
      <c r="B71" s="108">
        <f t="shared" si="11"/>
        <v>27030.990775764814</v>
      </c>
      <c r="C71" s="108">
        <f t="shared" si="8"/>
        <v>55146.326896277125</v>
      </c>
      <c r="D71" s="119">
        <f>SUM(D72:D74)</f>
        <v>59100</v>
      </c>
      <c r="E71" s="119">
        <f t="shared" ref="E71:F71" si="16">SUM(E72:E74)</f>
        <v>60800</v>
      </c>
      <c r="F71" s="119">
        <f t="shared" si="16"/>
        <v>63000</v>
      </c>
    </row>
    <row r="72" spans="1:8" ht="30">
      <c r="A72" s="113" t="s">
        <v>158</v>
      </c>
      <c r="B72" s="116">
        <f t="shared" si="11"/>
        <v>15993.098413962438</v>
      </c>
      <c r="C72" s="116">
        <f t="shared" si="8"/>
        <v>42471.298692680335</v>
      </c>
      <c r="D72" s="120">
        <v>46380</v>
      </c>
      <c r="E72" s="120">
        <v>47000</v>
      </c>
      <c r="F72" s="120">
        <v>48000</v>
      </c>
    </row>
    <row r="73" spans="1:8" ht="15.75">
      <c r="A73" s="113" t="s">
        <v>159</v>
      </c>
      <c r="B73" s="116">
        <f t="shared" si="11"/>
        <v>7587.0993430220979</v>
      </c>
      <c r="C73" s="116">
        <f t="shared" si="8"/>
        <v>8958.7895679872581</v>
      </c>
      <c r="D73" s="120">
        <v>9000</v>
      </c>
      <c r="E73" s="120">
        <v>10000</v>
      </c>
      <c r="F73" s="120">
        <v>11000</v>
      </c>
    </row>
    <row r="74" spans="1:8" ht="30">
      <c r="A74" s="113" t="s">
        <v>160</v>
      </c>
      <c r="B74" s="116">
        <f t="shared" si="11"/>
        <v>3450.7930187802772</v>
      </c>
      <c r="C74" s="116">
        <f t="shared" si="8"/>
        <v>3716.2386356095294</v>
      </c>
      <c r="D74" s="120">
        <v>3720</v>
      </c>
      <c r="E74" s="120">
        <v>3800</v>
      </c>
      <c r="F74" s="120">
        <v>4000</v>
      </c>
    </row>
    <row r="75" spans="1:8" ht="15.75">
      <c r="A75" s="107" t="s">
        <v>161</v>
      </c>
      <c r="B75" s="108">
        <f t="shared" si="11"/>
        <v>40629.902448735811</v>
      </c>
      <c r="C75" s="108">
        <f t="shared" si="8"/>
        <v>27606.344150242217</v>
      </c>
      <c r="D75" s="119">
        <f>SUM(D76:D78)</f>
        <v>26685</v>
      </c>
      <c r="E75" s="119">
        <f t="shared" ref="E75:F75" si="17">SUM(E76:E78)</f>
        <v>27000</v>
      </c>
      <c r="F75" s="119">
        <f t="shared" si="17"/>
        <v>27200</v>
      </c>
    </row>
    <row r="76" spans="1:8" ht="15.75">
      <c r="A76" s="113" t="s">
        <v>162</v>
      </c>
      <c r="B76" s="116">
        <f t="shared" si="11"/>
        <v>2060.5216006370692</v>
      </c>
      <c r="C76" s="116">
        <f t="shared" si="8"/>
        <v>1061.7824673170085</v>
      </c>
      <c r="D76" s="120">
        <v>1065</v>
      </c>
      <c r="E76" s="120">
        <v>1100</v>
      </c>
      <c r="F76" s="120">
        <v>1100</v>
      </c>
    </row>
    <row r="77" spans="1:8" ht="45">
      <c r="A77" s="113" t="s">
        <v>163</v>
      </c>
      <c r="B77" s="116">
        <f t="shared" si="11"/>
        <v>34531.953016125823</v>
      </c>
      <c r="C77" s="116">
        <f t="shared" si="8"/>
        <v>20173.86687902316</v>
      </c>
      <c r="D77" s="120">
        <v>20320</v>
      </c>
      <c r="E77" s="120">
        <v>20500</v>
      </c>
      <c r="F77" s="120">
        <v>20600</v>
      </c>
    </row>
    <row r="78" spans="1:8" ht="30">
      <c r="A78" s="113" t="s">
        <v>164</v>
      </c>
      <c r="B78" s="116">
        <f t="shared" si="11"/>
        <v>4037.4278319729242</v>
      </c>
      <c r="C78" s="116">
        <f t="shared" si="8"/>
        <v>6370.6948039020499</v>
      </c>
      <c r="D78" s="120">
        <v>5300</v>
      </c>
      <c r="E78" s="120">
        <v>5400</v>
      </c>
      <c r="F78" s="120">
        <v>5500</v>
      </c>
    </row>
    <row r="79" spans="1:8">
      <c r="D79" s="85"/>
      <c r="E79" s="86"/>
      <c r="F79" s="8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8"/>
  <sheetViews>
    <sheetView workbookViewId="0">
      <selection activeCell="H18" sqref="H18"/>
    </sheetView>
  </sheetViews>
  <sheetFormatPr defaultRowHeight="15"/>
  <cols>
    <col min="1" max="1" width="5.5703125" customWidth="1"/>
    <col min="2" max="2" width="6" customWidth="1"/>
    <col min="3" max="3" width="5.42578125" bestFit="1" customWidth="1"/>
    <col min="4" max="4" width="25.28515625" customWidth="1"/>
    <col min="5" max="11" width="17" customWidth="1"/>
  </cols>
  <sheetData>
    <row r="1" spans="1:11" ht="15.75">
      <c r="A1" s="140" t="s">
        <v>43</v>
      </c>
      <c r="B1" s="140"/>
      <c r="C1" s="140"/>
      <c r="D1" s="140"/>
      <c r="E1" s="140"/>
      <c r="F1" s="140"/>
      <c r="G1" s="140"/>
      <c r="H1" s="154"/>
      <c r="I1" s="154"/>
    </row>
    <row r="2" spans="1:11" ht="11.25" customHeight="1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>
      <c r="A3" s="140" t="s">
        <v>39</v>
      </c>
      <c r="B3" s="141"/>
      <c r="C3" s="141"/>
      <c r="D3" s="141"/>
      <c r="E3" s="141"/>
      <c r="F3" s="141"/>
      <c r="G3" s="141"/>
      <c r="H3" s="141"/>
      <c r="I3" s="141"/>
    </row>
    <row r="4" spans="1:11" ht="12" customHeight="1">
      <c r="A4" s="4"/>
      <c r="B4" s="4"/>
      <c r="C4" s="4"/>
      <c r="D4" s="4"/>
      <c r="E4" s="4"/>
      <c r="F4" s="4"/>
      <c r="G4" s="4"/>
      <c r="H4" s="5"/>
      <c r="I4" s="5"/>
    </row>
    <row r="5" spans="1:11" ht="38.25">
      <c r="A5" s="71" t="s">
        <v>19</v>
      </c>
      <c r="B5" s="72" t="s">
        <v>20</v>
      </c>
      <c r="C5" s="72" t="s">
        <v>21</v>
      </c>
      <c r="D5" s="72" t="s">
        <v>130</v>
      </c>
      <c r="E5" s="71" t="s">
        <v>61</v>
      </c>
      <c r="F5" s="71" t="s">
        <v>62</v>
      </c>
      <c r="G5" s="71" t="s">
        <v>63</v>
      </c>
      <c r="H5" s="71" t="s">
        <v>64</v>
      </c>
      <c r="I5" s="71" t="s">
        <v>65</v>
      </c>
      <c r="J5" s="71" t="s">
        <v>66</v>
      </c>
      <c r="K5" s="71" t="s">
        <v>67</v>
      </c>
    </row>
    <row r="6" spans="1:11" ht="25.5">
      <c r="A6" s="12">
        <v>8</v>
      </c>
      <c r="B6" s="12"/>
      <c r="C6" s="12"/>
      <c r="D6" s="12" t="s">
        <v>40</v>
      </c>
      <c r="E6" s="75">
        <f>SUM(E7+E9)</f>
        <v>158180</v>
      </c>
      <c r="F6" s="75">
        <f t="shared" ref="F6:K6" si="0">SUM(F7+F9)</f>
        <v>20994.093835025549</v>
      </c>
      <c r="G6" s="75">
        <f t="shared" si="0"/>
        <v>115000</v>
      </c>
      <c r="H6" s="75">
        <f t="shared" si="0"/>
        <v>15263.12</v>
      </c>
      <c r="I6" s="75">
        <f t="shared" si="0"/>
        <v>17000</v>
      </c>
      <c r="J6" s="75">
        <f t="shared" si="0"/>
        <v>15000</v>
      </c>
      <c r="K6" s="75">
        <f t="shared" si="0"/>
        <v>15000</v>
      </c>
    </row>
    <row r="7" spans="1:11" s="32" customFormat="1">
      <c r="A7" s="12"/>
      <c r="B7" s="12">
        <v>83</v>
      </c>
      <c r="C7" s="12"/>
      <c r="D7" s="12" t="s">
        <v>131</v>
      </c>
      <c r="E7" s="75">
        <f>SUM(E8)</f>
        <v>0</v>
      </c>
      <c r="F7" s="75">
        <f t="shared" ref="F7:K7" si="1">SUM(F8)</f>
        <v>0</v>
      </c>
      <c r="G7" s="75">
        <f t="shared" si="1"/>
        <v>0</v>
      </c>
      <c r="H7" s="75">
        <f t="shared" si="1"/>
        <v>0</v>
      </c>
      <c r="I7" s="75">
        <f t="shared" si="1"/>
        <v>2000</v>
      </c>
      <c r="J7" s="75">
        <f t="shared" si="1"/>
        <v>0</v>
      </c>
      <c r="K7" s="75">
        <f t="shared" si="1"/>
        <v>0</v>
      </c>
    </row>
    <row r="8" spans="1:11">
      <c r="A8" s="12"/>
      <c r="B8" s="16"/>
      <c r="C8" s="18">
        <v>31</v>
      </c>
      <c r="D8" s="18" t="s">
        <v>50</v>
      </c>
      <c r="E8" s="76">
        <v>0</v>
      </c>
      <c r="F8" s="77">
        <v>0</v>
      </c>
      <c r="G8" s="77">
        <v>0</v>
      </c>
      <c r="H8" s="77">
        <v>0</v>
      </c>
      <c r="I8" s="77">
        <v>2000</v>
      </c>
      <c r="J8" s="78">
        <v>0</v>
      </c>
      <c r="K8" s="78">
        <v>0</v>
      </c>
    </row>
    <row r="9" spans="1:11" s="32" customFormat="1">
      <c r="A9" s="12"/>
      <c r="B9" s="12">
        <v>84</v>
      </c>
      <c r="C9" s="12"/>
      <c r="D9" s="12" t="s">
        <v>47</v>
      </c>
      <c r="E9" s="75">
        <f t="shared" ref="E9:K9" si="2">SUM(E10:E10)</f>
        <v>158180</v>
      </c>
      <c r="F9" s="75">
        <f t="shared" si="2"/>
        <v>20994.093835025549</v>
      </c>
      <c r="G9" s="75">
        <f t="shared" si="2"/>
        <v>115000</v>
      </c>
      <c r="H9" s="75">
        <f t="shared" si="2"/>
        <v>15263.12</v>
      </c>
      <c r="I9" s="75">
        <f t="shared" si="2"/>
        <v>15000</v>
      </c>
      <c r="J9" s="75">
        <f t="shared" si="2"/>
        <v>15000</v>
      </c>
      <c r="K9" s="75">
        <f t="shared" si="2"/>
        <v>15000</v>
      </c>
    </row>
    <row r="10" spans="1:11" ht="25.5">
      <c r="A10" s="12"/>
      <c r="B10" s="16"/>
      <c r="C10" s="18">
        <v>13</v>
      </c>
      <c r="D10" s="18" t="s">
        <v>133</v>
      </c>
      <c r="E10" s="79">
        <v>158180</v>
      </c>
      <c r="F10" s="80">
        <f>E10/7.5345</f>
        <v>20994.093835025549</v>
      </c>
      <c r="G10" s="80">
        <v>115000</v>
      </c>
      <c r="H10" s="80">
        <v>15263.12</v>
      </c>
      <c r="I10" s="80">
        <v>15000</v>
      </c>
      <c r="J10" s="81">
        <v>15000</v>
      </c>
      <c r="K10" s="81">
        <v>15000</v>
      </c>
    </row>
    <row r="11" spans="1:11" ht="25.5">
      <c r="A11" s="15">
        <v>5</v>
      </c>
      <c r="B11" s="15"/>
      <c r="C11" s="15"/>
      <c r="D11" s="24" t="s">
        <v>41</v>
      </c>
      <c r="E11" s="75">
        <f>SUM(E12)</f>
        <v>0</v>
      </c>
      <c r="F11" s="75">
        <f t="shared" ref="F11:K12" si="3">SUM(F12)</f>
        <v>0</v>
      </c>
      <c r="G11" s="75">
        <f t="shared" si="3"/>
        <v>158180</v>
      </c>
      <c r="H11" s="75">
        <f t="shared" si="3"/>
        <v>20994.09</v>
      </c>
      <c r="I11" s="75">
        <f t="shared" si="3"/>
        <v>15263</v>
      </c>
      <c r="J11" s="75">
        <f t="shared" si="3"/>
        <v>15000</v>
      </c>
      <c r="K11" s="75">
        <f t="shared" si="3"/>
        <v>15000</v>
      </c>
    </row>
    <row r="12" spans="1:11" ht="25.5">
      <c r="A12" s="16"/>
      <c r="B12" s="16">
        <v>54</v>
      </c>
      <c r="C12" s="16"/>
      <c r="D12" s="25" t="s">
        <v>49</v>
      </c>
      <c r="E12" s="75">
        <f>SUM(E13)</f>
        <v>0</v>
      </c>
      <c r="F12" s="75">
        <f t="shared" si="3"/>
        <v>0</v>
      </c>
      <c r="G12" s="75">
        <f t="shared" si="3"/>
        <v>158180</v>
      </c>
      <c r="H12" s="75">
        <f t="shared" si="3"/>
        <v>20994.09</v>
      </c>
      <c r="I12" s="75">
        <f t="shared" si="3"/>
        <v>15263</v>
      </c>
      <c r="J12" s="75">
        <f t="shared" si="3"/>
        <v>15000</v>
      </c>
      <c r="K12" s="75">
        <f t="shared" si="3"/>
        <v>15000</v>
      </c>
    </row>
    <row r="13" spans="1:11" ht="25.5">
      <c r="A13" s="16"/>
      <c r="B13" s="16"/>
      <c r="C13" s="14">
        <v>81</v>
      </c>
      <c r="D13" s="17" t="s">
        <v>48</v>
      </c>
      <c r="E13" s="59">
        <v>0</v>
      </c>
      <c r="F13" s="29">
        <v>0</v>
      </c>
      <c r="G13" s="29">
        <v>158180</v>
      </c>
      <c r="H13" s="29">
        <v>20994.09</v>
      </c>
      <c r="I13" s="31">
        <v>15263</v>
      </c>
      <c r="J13" s="82">
        <v>15000</v>
      </c>
      <c r="K13" s="82">
        <v>15000</v>
      </c>
    </row>
    <row r="14" spans="1:11">
      <c r="E14" s="33"/>
      <c r="F14" s="33"/>
      <c r="G14" s="33"/>
      <c r="H14" s="33"/>
      <c r="I14" s="33"/>
      <c r="J14" s="33"/>
      <c r="K14" s="33"/>
    </row>
    <row r="18" spans="9:9">
      <c r="I18" s="33"/>
    </row>
  </sheetData>
  <mergeCells count="2">
    <mergeCell ref="A1:I1"/>
    <mergeCell ref="A3:I3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6"/>
  <sheetViews>
    <sheetView tabSelected="1" zoomScaleNormal="100" workbookViewId="0">
      <selection activeCell="D217" sqref="D217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11" width="14.28515625" customWidth="1"/>
  </cols>
  <sheetData>
    <row r="1" spans="1:11" ht="24.75" customHeight="1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.75" customHeight="1">
      <c r="A2" s="140" t="s">
        <v>170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45" customHeight="1">
      <c r="A3" s="156" t="s">
        <v>349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8">
      <c r="A4" s="4"/>
      <c r="B4" s="4"/>
      <c r="C4" s="4"/>
      <c r="D4" s="4"/>
      <c r="E4" s="121"/>
      <c r="F4" s="121"/>
      <c r="G4" s="121"/>
      <c r="H4" s="121"/>
      <c r="I4" s="121"/>
      <c r="J4" s="121"/>
      <c r="K4" s="121"/>
    </row>
    <row r="5" spans="1:11" ht="38.25">
      <c r="A5" s="182" t="s">
        <v>44</v>
      </c>
      <c r="B5" s="183"/>
      <c r="C5" s="184"/>
      <c r="D5" s="19" t="s">
        <v>45</v>
      </c>
      <c r="E5" s="19" t="s">
        <v>61</v>
      </c>
      <c r="F5" s="19" t="s">
        <v>62</v>
      </c>
      <c r="G5" s="20" t="s">
        <v>63</v>
      </c>
      <c r="H5" s="20" t="s">
        <v>64</v>
      </c>
      <c r="I5" s="20" t="s">
        <v>65</v>
      </c>
      <c r="J5" s="20" t="s">
        <v>66</v>
      </c>
      <c r="K5" s="20" t="s">
        <v>190</v>
      </c>
    </row>
    <row r="6" spans="1:11" ht="15.75" customHeight="1">
      <c r="A6" s="185" t="s">
        <v>165</v>
      </c>
      <c r="B6" s="186"/>
      <c r="C6" s="187"/>
      <c r="D6" s="88" t="s">
        <v>166</v>
      </c>
      <c r="E6" s="97">
        <f t="shared" ref="E6:K6" si="0">SUM(E7+E23+E42+E99+E109+E119+E147+E156+E168+E178+E239+E277)</f>
        <v>6683123</v>
      </c>
      <c r="F6" s="97">
        <f t="shared" si="0"/>
        <v>887001.99004946719</v>
      </c>
      <c r="G6" s="97">
        <f t="shared" si="0"/>
        <v>6901112</v>
      </c>
      <c r="H6" s="97">
        <f t="shared" si="0"/>
        <v>915934.96582387679</v>
      </c>
      <c r="I6" s="97">
        <f t="shared" si="0"/>
        <v>1290016</v>
      </c>
      <c r="J6" s="97">
        <f t="shared" si="0"/>
        <v>1088385</v>
      </c>
      <c r="K6" s="97">
        <f t="shared" si="0"/>
        <v>1232522</v>
      </c>
    </row>
    <row r="7" spans="1:11" ht="15.75" customHeight="1">
      <c r="A7" s="176" t="s">
        <v>179</v>
      </c>
      <c r="B7" s="177"/>
      <c r="C7" s="178"/>
      <c r="D7" s="89" t="s">
        <v>180</v>
      </c>
      <c r="E7" s="95">
        <f t="shared" ref="E7:K7" si="1">SUM(E8)</f>
        <v>726506</v>
      </c>
      <c r="F7" s="95">
        <f t="shared" si="1"/>
        <v>96423.916650076309</v>
      </c>
      <c r="G7" s="95">
        <f t="shared" si="1"/>
        <v>786109</v>
      </c>
      <c r="H7" s="95">
        <f t="shared" si="1"/>
        <v>104334.59420001326</v>
      </c>
      <c r="I7" s="95">
        <f t="shared" si="1"/>
        <v>112876</v>
      </c>
      <c r="J7" s="95">
        <f t="shared" si="1"/>
        <v>114000</v>
      </c>
      <c r="K7" s="95">
        <f t="shared" si="1"/>
        <v>115500</v>
      </c>
    </row>
    <row r="8" spans="1:11">
      <c r="A8" s="167" t="s">
        <v>181</v>
      </c>
      <c r="B8" s="168"/>
      <c r="C8" s="169"/>
      <c r="D8" s="90" t="s">
        <v>195</v>
      </c>
      <c r="E8" s="96">
        <f t="shared" ref="E8:K8" si="2">SUM(E9+E19)</f>
        <v>726506</v>
      </c>
      <c r="F8" s="96">
        <f t="shared" si="2"/>
        <v>96423.916650076309</v>
      </c>
      <c r="G8" s="96">
        <f t="shared" si="2"/>
        <v>786109</v>
      </c>
      <c r="H8" s="96">
        <f t="shared" si="2"/>
        <v>104334.59420001326</v>
      </c>
      <c r="I8" s="96">
        <f t="shared" si="2"/>
        <v>112876</v>
      </c>
      <c r="J8" s="96">
        <f t="shared" si="2"/>
        <v>114000</v>
      </c>
      <c r="K8" s="96">
        <f t="shared" si="2"/>
        <v>115500</v>
      </c>
    </row>
    <row r="9" spans="1:11">
      <c r="A9" s="170" t="s">
        <v>182</v>
      </c>
      <c r="B9" s="171"/>
      <c r="C9" s="172"/>
      <c r="D9" s="91" t="s">
        <v>193</v>
      </c>
      <c r="E9" s="93">
        <f t="shared" ref="E9:K9" si="3">SUM(E10+E13+E16)</f>
        <v>713706</v>
      </c>
      <c r="F9" s="93">
        <f t="shared" si="3"/>
        <v>94725.064702369098</v>
      </c>
      <c r="G9" s="93">
        <f t="shared" si="3"/>
        <v>783547</v>
      </c>
      <c r="H9" s="93">
        <f t="shared" si="3"/>
        <v>103994.55836485499</v>
      </c>
      <c r="I9" s="93">
        <f t="shared" si="3"/>
        <v>111376</v>
      </c>
      <c r="J9" s="93">
        <f t="shared" si="3"/>
        <v>112500</v>
      </c>
      <c r="K9" s="93">
        <f t="shared" si="3"/>
        <v>114000</v>
      </c>
    </row>
    <row r="10" spans="1:11">
      <c r="A10" s="158" t="s">
        <v>183</v>
      </c>
      <c r="B10" s="159"/>
      <c r="C10" s="160"/>
      <c r="D10" s="27" t="s">
        <v>184</v>
      </c>
      <c r="E10" s="9">
        <f>SUM(E11)</f>
        <v>284009</v>
      </c>
      <c r="F10" s="9">
        <f>E10/7.5345</f>
        <v>37694.47209502953</v>
      </c>
      <c r="G10" s="9">
        <f t="shared" ref="G10:K10" si="4">SUM(G11)</f>
        <v>287253</v>
      </c>
      <c r="H10" s="9">
        <f t="shared" si="4"/>
        <v>38125.024885526575</v>
      </c>
      <c r="I10" s="9">
        <f t="shared" si="4"/>
        <v>39892</v>
      </c>
      <c r="J10" s="9">
        <f t="shared" si="4"/>
        <v>40500</v>
      </c>
      <c r="K10" s="9">
        <f t="shared" si="4"/>
        <v>41000</v>
      </c>
    </row>
    <row r="11" spans="1:11">
      <c r="A11" s="164">
        <v>3</v>
      </c>
      <c r="B11" s="165"/>
      <c r="C11" s="166"/>
      <c r="D11" s="22" t="s">
        <v>28</v>
      </c>
      <c r="E11" s="9">
        <f>SUM(E12:E12)</f>
        <v>284009</v>
      </c>
      <c r="F11" s="9">
        <f t="shared" ref="F11:F18" si="5">E11/7.5345</f>
        <v>37694.47209502953</v>
      </c>
      <c r="G11" s="9">
        <f t="shared" ref="G11:K11" si="6">SUM(G12:G12)</f>
        <v>287253</v>
      </c>
      <c r="H11" s="9">
        <f t="shared" si="6"/>
        <v>38125.024885526575</v>
      </c>
      <c r="I11" s="9">
        <f t="shared" si="6"/>
        <v>39892</v>
      </c>
      <c r="J11" s="9">
        <f t="shared" si="6"/>
        <v>40500</v>
      </c>
      <c r="K11" s="9">
        <f t="shared" si="6"/>
        <v>41000</v>
      </c>
    </row>
    <row r="12" spans="1:11">
      <c r="A12" s="161">
        <v>31</v>
      </c>
      <c r="B12" s="162"/>
      <c r="C12" s="163"/>
      <c r="D12" s="22" t="s">
        <v>29</v>
      </c>
      <c r="E12" s="9">
        <v>284009</v>
      </c>
      <c r="F12" s="9">
        <f t="shared" si="5"/>
        <v>37694.47209502953</v>
      </c>
      <c r="G12" s="10">
        <v>287253</v>
      </c>
      <c r="H12" s="10">
        <f>G12/7.5345</f>
        <v>38125.024885526575</v>
      </c>
      <c r="I12" s="10">
        <v>39892</v>
      </c>
      <c r="J12" s="10">
        <v>40500</v>
      </c>
      <c r="K12" s="10">
        <v>41000</v>
      </c>
    </row>
    <row r="13" spans="1:11" ht="15" customHeight="1">
      <c r="A13" s="158" t="s">
        <v>185</v>
      </c>
      <c r="B13" s="159"/>
      <c r="C13" s="160"/>
      <c r="D13" s="27" t="s">
        <v>186</v>
      </c>
      <c r="E13" s="9">
        <f>SUM(E14)</f>
        <v>81070</v>
      </c>
      <c r="F13" s="9">
        <f t="shared" si="5"/>
        <v>10759.838078173734</v>
      </c>
      <c r="G13" s="9">
        <f t="shared" ref="G13:K14" si="7">SUM(G14)</f>
        <v>73920</v>
      </c>
      <c r="H13" s="9">
        <f t="shared" si="7"/>
        <v>9810.8699980091569</v>
      </c>
      <c r="I13" s="9">
        <f t="shared" si="7"/>
        <v>10000</v>
      </c>
      <c r="J13" s="9">
        <f t="shared" si="7"/>
        <v>10500</v>
      </c>
      <c r="K13" s="9">
        <f t="shared" si="7"/>
        <v>11000</v>
      </c>
    </row>
    <row r="14" spans="1:11">
      <c r="A14" s="164">
        <v>3</v>
      </c>
      <c r="B14" s="165"/>
      <c r="C14" s="166"/>
      <c r="D14" s="22" t="s">
        <v>28</v>
      </c>
      <c r="E14" s="9">
        <f>SUM(E15)</f>
        <v>81070</v>
      </c>
      <c r="F14" s="9">
        <f t="shared" si="5"/>
        <v>10759.838078173734</v>
      </c>
      <c r="G14" s="9">
        <f t="shared" si="7"/>
        <v>73920</v>
      </c>
      <c r="H14" s="9">
        <f t="shared" si="7"/>
        <v>9810.8699980091569</v>
      </c>
      <c r="I14" s="9">
        <f t="shared" si="7"/>
        <v>10000</v>
      </c>
      <c r="J14" s="9">
        <f t="shared" si="7"/>
        <v>10500</v>
      </c>
      <c r="K14" s="9">
        <f t="shared" si="7"/>
        <v>11000</v>
      </c>
    </row>
    <row r="15" spans="1:11">
      <c r="A15" s="179">
        <v>32</v>
      </c>
      <c r="B15" s="180"/>
      <c r="C15" s="181"/>
      <c r="D15" s="22" t="s">
        <v>46</v>
      </c>
      <c r="E15" s="9">
        <v>81070</v>
      </c>
      <c r="F15" s="9">
        <f t="shared" si="5"/>
        <v>10759.838078173734</v>
      </c>
      <c r="G15" s="10">
        <v>73920</v>
      </c>
      <c r="H15" s="10">
        <f>G15/7.5345</f>
        <v>9810.8699980091569</v>
      </c>
      <c r="I15" s="10">
        <v>10000</v>
      </c>
      <c r="J15" s="10">
        <v>10500</v>
      </c>
      <c r="K15" s="11">
        <v>11000</v>
      </c>
    </row>
    <row r="16" spans="1:11" ht="15" customHeight="1">
      <c r="A16" s="158" t="s">
        <v>187</v>
      </c>
      <c r="B16" s="159"/>
      <c r="C16" s="160"/>
      <c r="D16" s="27" t="s">
        <v>188</v>
      </c>
      <c r="E16" s="9">
        <f>SUM(E17)</f>
        <v>348627</v>
      </c>
      <c r="F16" s="9">
        <f t="shared" si="5"/>
        <v>46270.754529165832</v>
      </c>
      <c r="G16" s="9">
        <f t="shared" ref="G16:K17" si="8">SUM(G17)</f>
        <v>422374</v>
      </c>
      <c r="H16" s="9">
        <f t="shared" si="8"/>
        <v>56058.663481319265</v>
      </c>
      <c r="I16" s="9">
        <f t="shared" si="8"/>
        <v>61484</v>
      </c>
      <c r="J16" s="9">
        <f t="shared" si="8"/>
        <v>61500</v>
      </c>
      <c r="K16" s="9">
        <f t="shared" si="8"/>
        <v>62000</v>
      </c>
    </row>
    <row r="17" spans="1:11">
      <c r="A17" s="164">
        <v>3</v>
      </c>
      <c r="B17" s="165"/>
      <c r="C17" s="166"/>
      <c r="D17" s="22" t="s">
        <v>28</v>
      </c>
      <c r="E17" s="9">
        <f>SUM(E18)</f>
        <v>348627</v>
      </c>
      <c r="F17" s="9">
        <f t="shared" si="5"/>
        <v>46270.754529165832</v>
      </c>
      <c r="G17" s="9">
        <f t="shared" si="8"/>
        <v>422374</v>
      </c>
      <c r="H17" s="9">
        <f t="shared" si="8"/>
        <v>56058.663481319265</v>
      </c>
      <c r="I17" s="9">
        <f t="shared" si="8"/>
        <v>61484</v>
      </c>
      <c r="J17" s="9">
        <f t="shared" si="8"/>
        <v>61500</v>
      </c>
      <c r="K17" s="9">
        <f t="shared" si="8"/>
        <v>62000</v>
      </c>
    </row>
    <row r="18" spans="1:11">
      <c r="A18" s="179">
        <v>32</v>
      </c>
      <c r="B18" s="180"/>
      <c r="C18" s="181"/>
      <c r="D18" s="22" t="s">
        <v>46</v>
      </c>
      <c r="E18" s="9">
        <v>348627</v>
      </c>
      <c r="F18" s="9">
        <f t="shared" si="5"/>
        <v>46270.754529165832</v>
      </c>
      <c r="G18" s="10">
        <v>422374</v>
      </c>
      <c r="H18" s="10">
        <f>G18/7.5345</f>
        <v>56058.663481319265</v>
      </c>
      <c r="I18" s="10">
        <v>61484</v>
      </c>
      <c r="J18" s="10">
        <v>61500</v>
      </c>
      <c r="K18" s="11">
        <v>62000</v>
      </c>
    </row>
    <row r="19" spans="1:11" ht="25.5">
      <c r="A19" s="170" t="s">
        <v>189</v>
      </c>
      <c r="B19" s="171"/>
      <c r="C19" s="172"/>
      <c r="D19" s="91" t="s">
        <v>194</v>
      </c>
      <c r="E19" s="93">
        <f>SUM(E20)</f>
        <v>12800</v>
      </c>
      <c r="F19" s="93">
        <f t="shared" ref="F19:K20" si="9">SUM(F20)</f>
        <v>1698.8519477072134</v>
      </c>
      <c r="G19" s="93">
        <f t="shared" si="9"/>
        <v>2562</v>
      </c>
      <c r="H19" s="93">
        <f t="shared" si="9"/>
        <v>340.03583515827194</v>
      </c>
      <c r="I19" s="93">
        <f t="shared" si="9"/>
        <v>1500</v>
      </c>
      <c r="J19" s="93">
        <f t="shared" si="9"/>
        <v>1500</v>
      </c>
      <c r="K19" s="93">
        <f t="shared" si="9"/>
        <v>1500</v>
      </c>
    </row>
    <row r="20" spans="1:11" ht="15" customHeight="1">
      <c r="A20" s="158" t="s">
        <v>187</v>
      </c>
      <c r="B20" s="159"/>
      <c r="C20" s="160"/>
      <c r="D20" s="27" t="s">
        <v>188</v>
      </c>
      <c r="E20" s="9">
        <f>SUM(E21)</f>
        <v>12800</v>
      </c>
      <c r="F20" s="9">
        <f>E20/7.5345</f>
        <v>1698.8519477072134</v>
      </c>
      <c r="G20" s="10">
        <f>SUM(G21)</f>
        <v>2562</v>
      </c>
      <c r="H20" s="10">
        <f t="shared" si="9"/>
        <v>340.03583515827194</v>
      </c>
      <c r="I20" s="10">
        <f t="shared" si="9"/>
        <v>1500</v>
      </c>
      <c r="J20" s="10">
        <f t="shared" si="9"/>
        <v>1500</v>
      </c>
      <c r="K20" s="10">
        <f t="shared" si="9"/>
        <v>1500</v>
      </c>
    </row>
    <row r="21" spans="1:11" ht="25.5">
      <c r="A21" s="164">
        <v>4</v>
      </c>
      <c r="B21" s="165"/>
      <c r="C21" s="166"/>
      <c r="D21" s="22" t="s">
        <v>30</v>
      </c>
      <c r="E21" s="9">
        <f>SUM(E22)</f>
        <v>12800</v>
      </c>
      <c r="F21" s="9">
        <f t="shared" ref="F21:F22" si="10">E21/7.5345</f>
        <v>1698.8519477072134</v>
      </c>
      <c r="G21" s="9">
        <f t="shared" ref="G21:K21" si="11">SUM(G22)</f>
        <v>2562</v>
      </c>
      <c r="H21" s="9">
        <f t="shared" si="11"/>
        <v>340.03583515827194</v>
      </c>
      <c r="I21" s="9">
        <f t="shared" si="11"/>
        <v>1500</v>
      </c>
      <c r="J21" s="9">
        <f t="shared" si="11"/>
        <v>1500</v>
      </c>
      <c r="K21" s="9">
        <f t="shared" si="11"/>
        <v>1500</v>
      </c>
    </row>
    <row r="22" spans="1:11" ht="25.5">
      <c r="A22" s="161">
        <v>42</v>
      </c>
      <c r="B22" s="162"/>
      <c r="C22" s="163"/>
      <c r="D22" s="22" t="s">
        <v>58</v>
      </c>
      <c r="E22" s="9">
        <v>12800</v>
      </c>
      <c r="F22" s="9">
        <f t="shared" si="10"/>
        <v>1698.8519477072134</v>
      </c>
      <c r="G22" s="10">
        <v>2562</v>
      </c>
      <c r="H22" s="10">
        <f>G22/7.5345</f>
        <v>340.03583515827194</v>
      </c>
      <c r="I22" s="10">
        <v>1500</v>
      </c>
      <c r="J22" s="10">
        <v>1500</v>
      </c>
      <c r="K22" s="11">
        <v>1500</v>
      </c>
    </row>
    <row r="23" spans="1:11" ht="15" customHeight="1">
      <c r="A23" s="176" t="s">
        <v>191</v>
      </c>
      <c r="B23" s="177"/>
      <c r="C23" s="178"/>
      <c r="D23" s="89" t="s">
        <v>192</v>
      </c>
      <c r="E23" s="95">
        <f t="shared" ref="E23:K23" si="12">SUM(E24+E29)</f>
        <v>270945</v>
      </c>
      <c r="F23" s="95">
        <f t="shared" si="12"/>
        <v>35960.581325900857</v>
      </c>
      <c r="G23" s="95">
        <f t="shared" si="12"/>
        <v>411138</v>
      </c>
      <c r="H23" s="95">
        <f t="shared" si="12"/>
        <v>54567.390005972527</v>
      </c>
      <c r="I23" s="95">
        <f t="shared" si="12"/>
        <v>68800</v>
      </c>
      <c r="J23" s="95">
        <f t="shared" si="12"/>
        <v>99700</v>
      </c>
      <c r="K23" s="95">
        <f t="shared" si="12"/>
        <v>101400</v>
      </c>
    </row>
    <row r="24" spans="1:11" ht="27.75" customHeight="1">
      <c r="A24" s="167" t="s">
        <v>181</v>
      </c>
      <c r="B24" s="168"/>
      <c r="C24" s="169"/>
      <c r="D24" s="90" t="s">
        <v>196</v>
      </c>
      <c r="E24" s="96">
        <f t="shared" ref="E24:K24" si="13">SUM(E25)</f>
        <v>51039</v>
      </c>
      <c r="F24" s="96">
        <f t="shared" si="13"/>
        <v>6774.0394186740987</v>
      </c>
      <c r="G24" s="96">
        <f t="shared" si="13"/>
        <v>241110</v>
      </c>
      <c r="H24" s="96">
        <f t="shared" si="13"/>
        <v>32000.796336850486</v>
      </c>
      <c r="I24" s="96">
        <f t="shared" si="13"/>
        <v>46380</v>
      </c>
      <c r="J24" s="96">
        <f t="shared" si="13"/>
        <v>77000</v>
      </c>
      <c r="K24" s="96">
        <f t="shared" si="13"/>
        <v>78000</v>
      </c>
    </row>
    <row r="25" spans="1:11" ht="25.5">
      <c r="A25" s="170" t="s">
        <v>182</v>
      </c>
      <c r="B25" s="171"/>
      <c r="C25" s="172"/>
      <c r="D25" s="91" t="s">
        <v>198</v>
      </c>
      <c r="E25" s="93">
        <f t="shared" ref="E25:K27" si="14">SUM(E26)</f>
        <v>51039</v>
      </c>
      <c r="F25" s="93">
        <f t="shared" si="14"/>
        <v>6774.0394186740987</v>
      </c>
      <c r="G25" s="93">
        <f t="shared" si="14"/>
        <v>241110</v>
      </c>
      <c r="H25" s="93">
        <f t="shared" si="14"/>
        <v>32000.796336850486</v>
      </c>
      <c r="I25" s="93">
        <f t="shared" si="14"/>
        <v>46380</v>
      </c>
      <c r="J25" s="93">
        <f t="shared" si="14"/>
        <v>77000</v>
      </c>
      <c r="K25" s="93">
        <f t="shared" si="14"/>
        <v>78000</v>
      </c>
    </row>
    <row r="26" spans="1:11" ht="15" customHeight="1">
      <c r="A26" s="158" t="s">
        <v>183</v>
      </c>
      <c r="B26" s="159"/>
      <c r="C26" s="160"/>
      <c r="D26" s="27" t="s">
        <v>184</v>
      </c>
      <c r="E26" s="9">
        <f>SUM(E27)</f>
        <v>51039</v>
      </c>
      <c r="F26" s="9">
        <f t="shared" si="14"/>
        <v>6774.0394186740987</v>
      </c>
      <c r="G26" s="9">
        <f t="shared" si="14"/>
        <v>241110</v>
      </c>
      <c r="H26" s="9">
        <f t="shared" si="14"/>
        <v>32000.796336850486</v>
      </c>
      <c r="I26" s="9">
        <f t="shared" si="14"/>
        <v>46380</v>
      </c>
      <c r="J26" s="9">
        <f t="shared" si="14"/>
        <v>77000</v>
      </c>
      <c r="K26" s="9">
        <f t="shared" si="14"/>
        <v>78000</v>
      </c>
    </row>
    <row r="27" spans="1:11">
      <c r="A27" s="164">
        <v>3</v>
      </c>
      <c r="B27" s="165"/>
      <c r="C27" s="166"/>
      <c r="D27" s="22" t="s">
        <v>28</v>
      </c>
      <c r="E27" s="9">
        <f>SUM(E28)</f>
        <v>51039</v>
      </c>
      <c r="F27" s="9">
        <f t="shared" si="14"/>
        <v>6774.0394186740987</v>
      </c>
      <c r="G27" s="9">
        <f t="shared" si="14"/>
        <v>241110</v>
      </c>
      <c r="H27" s="9">
        <f t="shared" si="14"/>
        <v>32000.796336850486</v>
      </c>
      <c r="I27" s="9">
        <f t="shared" si="14"/>
        <v>46380</v>
      </c>
      <c r="J27" s="9">
        <f t="shared" si="14"/>
        <v>77000</v>
      </c>
      <c r="K27" s="9">
        <f t="shared" si="14"/>
        <v>78000</v>
      </c>
    </row>
    <row r="28" spans="1:11">
      <c r="A28" s="161">
        <v>36</v>
      </c>
      <c r="B28" s="162"/>
      <c r="C28" s="163"/>
      <c r="D28" s="22" t="s">
        <v>197</v>
      </c>
      <c r="E28" s="9">
        <v>51039</v>
      </c>
      <c r="F28" s="9">
        <f>E28/7.5345</f>
        <v>6774.0394186740987</v>
      </c>
      <c r="G28" s="10">
        <v>241110</v>
      </c>
      <c r="H28" s="10">
        <f>G28/7.5345</f>
        <v>32000.796336850486</v>
      </c>
      <c r="I28" s="10">
        <v>46380</v>
      </c>
      <c r="J28" s="10">
        <v>77000</v>
      </c>
      <c r="K28" s="11">
        <v>78000</v>
      </c>
    </row>
    <row r="29" spans="1:11" ht="25.5" customHeight="1">
      <c r="A29" s="167" t="s">
        <v>199</v>
      </c>
      <c r="B29" s="168"/>
      <c r="C29" s="169"/>
      <c r="D29" s="90" t="s">
        <v>200</v>
      </c>
      <c r="E29" s="94">
        <f t="shared" ref="E29:K29" si="15">SUM(E30+E34+E38)</f>
        <v>219906</v>
      </c>
      <c r="F29" s="94">
        <f t="shared" si="15"/>
        <v>29186.541907226758</v>
      </c>
      <c r="G29" s="94">
        <f t="shared" si="15"/>
        <v>170028</v>
      </c>
      <c r="H29" s="94">
        <f t="shared" si="15"/>
        <v>22566.593669122038</v>
      </c>
      <c r="I29" s="94">
        <f t="shared" si="15"/>
        <v>22420</v>
      </c>
      <c r="J29" s="94">
        <f t="shared" si="15"/>
        <v>22700</v>
      </c>
      <c r="K29" s="94">
        <f t="shared" si="15"/>
        <v>23400</v>
      </c>
    </row>
    <row r="30" spans="1:11" ht="38.25">
      <c r="A30" s="170" t="s">
        <v>182</v>
      </c>
      <c r="B30" s="171"/>
      <c r="C30" s="172"/>
      <c r="D30" s="91" t="s">
        <v>332</v>
      </c>
      <c r="E30" s="92">
        <f t="shared" ref="E30:K32" si="16">SUM(E31)</f>
        <v>189906</v>
      </c>
      <c r="F30" s="92">
        <f t="shared" si="16"/>
        <v>25204.857654787975</v>
      </c>
      <c r="G30" s="92">
        <f t="shared" si="16"/>
        <v>141528</v>
      </c>
      <c r="H30" s="92">
        <f t="shared" si="16"/>
        <v>18783.993629305194</v>
      </c>
      <c r="I30" s="92">
        <f t="shared" si="16"/>
        <v>18000</v>
      </c>
      <c r="J30" s="92">
        <f t="shared" si="16"/>
        <v>18100</v>
      </c>
      <c r="K30" s="92">
        <f t="shared" si="16"/>
        <v>18400</v>
      </c>
    </row>
    <row r="31" spans="1:11" ht="15" customHeight="1">
      <c r="A31" s="158" t="s">
        <v>183</v>
      </c>
      <c r="B31" s="159"/>
      <c r="C31" s="160"/>
      <c r="D31" s="27" t="s">
        <v>184</v>
      </c>
      <c r="E31" s="9">
        <f>SUM(E32)</f>
        <v>189906</v>
      </c>
      <c r="F31" s="9">
        <f t="shared" si="16"/>
        <v>25204.857654787975</v>
      </c>
      <c r="G31" s="9">
        <f t="shared" si="16"/>
        <v>141528</v>
      </c>
      <c r="H31" s="9">
        <f t="shared" si="16"/>
        <v>18783.993629305194</v>
      </c>
      <c r="I31" s="9">
        <f t="shared" si="16"/>
        <v>18000</v>
      </c>
      <c r="J31" s="9">
        <f t="shared" si="16"/>
        <v>18100</v>
      </c>
      <c r="K31" s="9">
        <f t="shared" si="16"/>
        <v>18400</v>
      </c>
    </row>
    <row r="32" spans="1:11">
      <c r="A32" s="164">
        <v>3</v>
      </c>
      <c r="B32" s="165"/>
      <c r="C32" s="166"/>
      <c r="D32" s="22" t="s">
        <v>28</v>
      </c>
      <c r="E32" s="9">
        <f>SUM(E33)</f>
        <v>189906</v>
      </c>
      <c r="F32" s="9">
        <f t="shared" si="16"/>
        <v>25204.857654787975</v>
      </c>
      <c r="G32" s="9">
        <f t="shared" si="16"/>
        <v>141528</v>
      </c>
      <c r="H32" s="9">
        <f t="shared" si="16"/>
        <v>18783.993629305194</v>
      </c>
      <c r="I32" s="9">
        <f t="shared" si="16"/>
        <v>18000</v>
      </c>
      <c r="J32" s="9">
        <f t="shared" si="16"/>
        <v>18100</v>
      </c>
      <c r="K32" s="9">
        <f t="shared" si="16"/>
        <v>18400</v>
      </c>
    </row>
    <row r="33" spans="1:11">
      <c r="A33" s="161">
        <v>37</v>
      </c>
      <c r="B33" s="162"/>
      <c r="C33" s="163"/>
      <c r="D33" s="22" t="s">
        <v>122</v>
      </c>
      <c r="E33" s="9">
        <v>189906</v>
      </c>
      <c r="F33" s="9">
        <f>E33/7.5345</f>
        <v>25204.857654787975</v>
      </c>
      <c r="G33" s="10">
        <v>141528</v>
      </c>
      <c r="H33" s="10">
        <f>G33/7.5345</f>
        <v>18783.993629305194</v>
      </c>
      <c r="I33" s="10">
        <v>18000</v>
      </c>
      <c r="J33" s="10">
        <v>18100</v>
      </c>
      <c r="K33" s="11">
        <v>18400</v>
      </c>
    </row>
    <row r="34" spans="1:11" ht="25.5">
      <c r="A34" s="170" t="s">
        <v>201</v>
      </c>
      <c r="B34" s="171"/>
      <c r="C34" s="172"/>
      <c r="D34" s="91" t="s">
        <v>202</v>
      </c>
      <c r="E34" s="93">
        <f t="shared" ref="E34:K36" si="17">SUM(E35)</f>
        <v>4000</v>
      </c>
      <c r="F34" s="93">
        <f t="shared" si="17"/>
        <v>530.89123365850423</v>
      </c>
      <c r="G34" s="93">
        <f t="shared" si="17"/>
        <v>500</v>
      </c>
      <c r="H34" s="93">
        <f t="shared" si="17"/>
        <v>66.361404207313029</v>
      </c>
      <c r="I34" s="93">
        <f t="shared" si="17"/>
        <v>700</v>
      </c>
      <c r="J34" s="93">
        <f t="shared" si="17"/>
        <v>700</v>
      </c>
      <c r="K34" s="93">
        <f t="shared" si="17"/>
        <v>800</v>
      </c>
    </row>
    <row r="35" spans="1:11" ht="15" customHeight="1">
      <c r="A35" s="158" t="s">
        <v>183</v>
      </c>
      <c r="B35" s="159"/>
      <c r="C35" s="160"/>
      <c r="D35" s="27" t="s">
        <v>184</v>
      </c>
      <c r="E35" s="9">
        <f>SUM(E36)</f>
        <v>4000</v>
      </c>
      <c r="F35" s="9">
        <f t="shared" si="17"/>
        <v>530.89123365850423</v>
      </c>
      <c r="G35" s="9">
        <f t="shared" si="17"/>
        <v>500</v>
      </c>
      <c r="H35" s="9">
        <f t="shared" si="17"/>
        <v>66.361404207313029</v>
      </c>
      <c r="I35" s="9">
        <f t="shared" si="17"/>
        <v>700</v>
      </c>
      <c r="J35" s="9">
        <f t="shared" si="17"/>
        <v>700</v>
      </c>
      <c r="K35" s="9">
        <f t="shared" si="17"/>
        <v>800</v>
      </c>
    </row>
    <row r="36" spans="1:11">
      <c r="A36" s="164">
        <v>3</v>
      </c>
      <c r="B36" s="165"/>
      <c r="C36" s="166"/>
      <c r="D36" s="22" t="s">
        <v>28</v>
      </c>
      <c r="E36" s="9">
        <f>SUM(E37)</f>
        <v>4000</v>
      </c>
      <c r="F36" s="9">
        <f t="shared" si="17"/>
        <v>530.89123365850423</v>
      </c>
      <c r="G36" s="9">
        <f t="shared" si="17"/>
        <v>500</v>
      </c>
      <c r="H36" s="9">
        <f t="shared" si="17"/>
        <v>66.361404207313029</v>
      </c>
      <c r="I36" s="9">
        <f t="shared" si="17"/>
        <v>700</v>
      </c>
      <c r="J36" s="9">
        <f t="shared" si="17"/>
        <v>700</v>
      </c>
      <c r="K36" s="9">
        <f t="shared" si="17"/>
        <v>800</v>
      </c>
    </row>
    <row r="37" spans="1:11" ht="18.75" customHeight="1">
      <c r="A37" s="161">
        <v>38</v>
      </c>
      <c r="B37" s="162"/>
      <c r="C37" s="163"/>
      <c r="D37" s="22" t="s">
        <v>203</v>
      </c>
      <c r="E37" s="9">
        <v>4000</v>
      </c>
      <c r="F37" s="9">
        <f>E37/7.5345</f>
        <v>530.89123365850423</v>
      </c>
      <c r="G37" s="10">
        <v>500</v>
      </c>
      <c r="H37" s="10">
        <f>G37/7.5345</f>
        <v>66.361404207313029</v>
      </c>
      <c r="I37" s="10">
        <v>700</v>
      </c>
      <c r="J37" s="10">
        <v>700</v>
      </c>
      <c r="K37" s="11">
        <v>800</v>
      </c>
    </row>
    <row r="38" spans="1:11" ht="25.5">
      <c r="A38" s="170" t="s">
        <v>204</v>
      </c>
      <c r="B38" s="171"/>
      <c r="C38" s="172"/>
      <c r="D38" s="91" t="s">
        <v>205</v>
      </c>
      <c r="E38" s="93">
        <f t="shared" ref="E38:K40" si="18">SUM(E39)</f>
        <v>26000</v>
      </c>
      <c r="F38" s="93">
        <f t="shared" si="18"/>
        <v>3450.7930187802772</v>
      </c>
      <c r="G38" s="93">
        <f t="shared" si="18"/>
        <v>28000</v>
      </c>
      <c r="H38" s="93">
        <f t="shared" si="18"/>
        <v>3716.2386356095294</v>
      </c>
      <c r="I38" s="93">
        <f t="shared" si="18"/>
        <v>3720</v>
      </c>
      <c r="J38" s="93">
        <f t="shared" si="18"/>
        <v>3900</v>
      </c>
      <c r="K38" s="93">
        <f t="shared" si="18"/>
        <v>4200</v>
      </c>
    </row>
    <row r="39" spans="1:11" ht="15" customHeight="1">
      <c r="A39" s="158" t="s">
        <v>183</v>
      </c>
      <c r="B39" s="159"/>
      <c r="C39" s="160"/>
      <c r="D39" s="27" t="s">
        <v>184</v>
      </c>
      <c r="E39" s="9">
        <f>SUM(E40)</f>
        <v>26000</v>
      </c>
      <c r="F39" s="9">
        <f t="shared" si="18"/>
        <v>3450.7930187802772</v>
      </c>
      <c r="G39" s="9">
        <f t="shared" si="18"/>
        <v>28000</v>
      </c>
      <c r="H39" s="9">
        <f t="shared" si="18"/>
        <v>3716.2386356095294</v>
      </c>
      <c r="I39" s="9">
        <f t="shared" si="18"/>
        <v>3720</v>
      </c>
      <c r="J39" s="9">
        <f t="shared" si="18"/>
        <v>3900</v>
      </c>
      <c r="K39" s="9">
        <f t="shared" si="18"/>
        <v>4200</v>
      </c>
    </row>
    <row r="40" spans="1:11">
      <c r="A40" s="164">
        <v>3</v>
      </c>
      <c r="B40" s="165"/>
      <c r="C40" s="166"/>
      <c r="D40" s="22" t="s">
        <v>28</v>
      </c>
      <c r="E40" s="9">
        <f>SUM(E41)</f>
        <v>26000</v>
      </c>
      <c r="F40" s="9">
        <f t="shared" si="18"/>
        <v>3450.7930187802772</v>
      </c>
      <c r="G40" s="9">
        <f t="shared" si="18"/>
        <v>28000</v>
      </c>
      <c r="H40" s="9">
        <f t="shared" si="18"/>
        <v>3716.2386356095294</v>
      </c>
      <c r="I40" s="9">
        <f t="shared" si="18"/>
        <v>3720</v>
      </c>
      <c r="J40" s="9">
        <f t="shared" si="18"/>
        <v>3900</v>
      </c>
      <c r="K40" s="9">
        <f t="shared" si="18"/>
        <v>4200</v>
      </c>
    </row>
    <row r="41" spans="1:11">
      <c r="A41" s="161">
        <v>37</v>
      </c>
      <c r="B41" s="162"/>
      <c r="C41" s="163"/>
      <c r="D41" s="22" t="s">
        <v>122</v>
      </c>
      <c r="E41" s="9">
        <v>26000</v>
      </c>
      <c r="F41" s="9">
        <f>E41/7.5345</f>
        <v>3450.7930187802772</v>
      </c>
      <c r="G41" s="10">
        <v>28000</v>
      </c>
      <c r="H41" s="10">
        <f>G41/7.5345</f>
        <v>3716.2386356095294</v>
      </c>
      <c r="I41" s="10">
        <v>3720</v>
      </c>
      <c r="J41" s="10">
        <v>3900</v>
      </c>
      <c r="K41" s="11">
        <v>4200</v>
      </c>
    </row>
    <row r="42" spans="1:11" ht="25.5" customHeight="1">
      <c r="A42" s="176" t="s">
        <v>206</v>
      </c>
      <c r="B42" s="177"/>
      <c r="C42" s="178"/>
      <c r="D42" s="89" t="s">
        <v>207</v>
      </c>
      <c r="E42" s="95">
        <f t="shared" ref="E42:K42" si="19">SUM(E43+E52+E86+E91)</f>
        <v>347585</v>
      </c>
      <c r="F42" s="95">
        <f t="shared" si="19"/>
        <v>46132.457362797795</v>
      </c>
      <c r="G42" s="95">
        <f t="shared" si="19"/>
        <v>441675</v>
      </c>
      <c r="H42" s="95">
        <f t="shared" si="19"/>
        <v>58620.346406529963</v>
      </c>
      <c r="I42" s="95">
        <f t="shared" si="19"/>
        <v>57463</v>
      </c>
      <c r="J42" s="95">
        <f t="shared" si="19"/>
        <v>55920</v>
      </c>
      <c r="K42" s="95">
        <f t="shared" si="19"/>
        <v>57670</v>
      </c>
    </row>
    <row r="43" spans="1:11" ht="25.5" customHeight="1">
      <c r="A43" s="167" t="s">
        <v>181</v>
      </c>
      <c r="B43" s="168"/>
      <c r="C43" s="169"/>
      <c r="D43" s="90" t="s">
        <v>208</v>
      </c>
      <c r="E43" s="96">
        <f t="shared" ref="E43:K43" si="20">SUM(E44+E48)</f>
        <v>0</v>
      </c>
      <c r="F43" s="96">
        <f t="shared" si="20"/>
        <v>0</v>
      </c>
      <c r="G43" s="96">
        <f t="shared" si="20"/>
        <v>24238</v>
      </c>
      <c r="H43" s="96">
        <f t="shared" si="20"/>
        <v>3216.9354303537061</v>
      </c>
      <c r="I43" s="96">
        <f t="shared" si="20"/>
        <v>4230</v>
      </c>
      <c r="J43" s="96">
        <f t="shared" si="20"/>
        <v>4350</v>
      </c>
      <c r="K43" s="96">
        <f t="shared" si="20"/>
        <v>4600</v>
      </c>
    </row>
    <row r="44" spans="1:11">
      <c r="A44" s="170" t="s">
        <v>182</v>
      </c>
      <c r="B44" s="171"/>
      <c r="C44" s="172"/>
      <c r="D44" s="91" t="s">
        <v>209</v>
      </c>
      <c r="E44" s="93">
        <f t="shared" ref="E44:K44" si="21">SUM(E45)</f>
        <v>0</v>
      </c>
      <c r="F44" s="93">
        <f t="shared" si="21"/>
        <v>0</v>
      </c>
      <c r="G44" s="93">
        <f t="shared" si="21"/>
        <v>4238</v>
      </c>
      <c r="H44" s="93">
        <f t="shared" si="21"/>
        <v>562.47926206118518</v>
      </c>
      <c r="I44" s="93">
        <f t="shared" si="21"/>
        <v>1530</v>
      </c>
      <c r="J44" s="93">
        <f t="shared" si="21"/>
        <v>1550</v>
      </c>
      <c r="K44" s="93">
        <f t="shared" si="21"/>
        <v>1600</v>
      </c>
    </row>
    <row r="45" spans="1:11" ht="15" customHeight="1">
      <c r="A45" s="158" t="s">
        <v>187</v>
      </c>
      <c r="B45" s="159"/>
      <c r="C45" s="160"/>
      <c r="D45" s="27" t="s">
        <v>188</v>
      </c>
      <c r="E45" s="9">
        <f>SUM(E46)</f>
        <v>0</v>
      </c>
      <c r="F45" s="9">
        <f t="shared" ref="F45:K46" si="22">SUM(F46)</f>
        <v>0</v>
      </c>
      <c r="G45" s="9">
        <f t="shared" si="22"/>
        <v>4238</v>
      </c>
      <c r="H45" s="9">
        <f t="shared" si="22"/>
        <v>562.47926206118518</v>
      </c>
      <c r="I45" s="9">
        <f t="shared" si="22"/>
        <v>1530</v>
      </c>
      <c r="J45" s="9">
        <f t="shared" si="22"/>
        <v>1550</v>
      </c>
      <c r="K45" s="9">
        <f t="shared" si="22"/>
        <v>1600</v>
      </c>
    </row>
    <row r="46" spans="1:11">
      <c r="A46" s="164">
        <v>3</v>
      </c>
      <c r="B46" s="165"/>
      <c r="C46" s="166"/>
      <c r="D46" s="22" t="s">
        <v>28</v>
      </c>
      <c r="E46" s="9">
        <f>SUM(E47)</f>
        <v>0</v>
      </c>
      <c r="F46" s="9">
        <f t="shared" si="22"/>
        <v>0</v>
      </c>
      <c r="G46" s="9">
        <f t="shared" si="22"/>
        <v>4238</v>
      </c>
      <c r="H46" s="9">
        <f t="shared" si="22"/>
        <v>562.47926206118518</v>
      </c>
      <c r="I46" s="9">
        <f t="shared" si="22"/>
        <v>1530</v>
      </c>
      <c r="J46" s="9">
        <f t="shared" si="22"/>
        <v>1550</v>
      </c>
      <c r="K46" s="9">
        <f t="shared" si="22"/>
        <v>1600</v>
      </c>
    </row>
    <row r="47" spans="1:11">
      <c r="A47" s="179">
        <v>32</v>
      </c>
      <c r="B47" s="180"/>
      <c r="C47" s="181"/>
      <c r="D47" s="22" t="s">
        <v>46</v>
      </c>
      <c r="E47" s="9">
        <v>0</v>
      </c>
      <c r="F47" s="9">
        <v>0</v>
      </c>
      <c r="G47" s="10">
        <v>4238</v>
      </c>
      <c r="H47" s="10">
        <f>G47/7.5345</f>
        <v>562.47926206118518</v>
      </c>
      <c r="I47" s="10">
        <v>1530</v>
      </c>
      <c r="J47" s="10">
        <v>1550</v>
      </c>
      <c r="K47" s="11">
        <v>1600</v>
      </c>
    </row>
    <row r="48" spans="1:11" ht="25.5" customHeight="1">
      <c r="A48" s="170" t="s">
        <v>201</v>
      </c>
      <c r="B48" s="171"/>
      <c r="C48" s="172"/>
      <c r="D48" s="91" t="s">
        <v>210</v>
      </c>
      <c r="E48" s="93">
        <f t="shared" ref="E48:K50" si="23">SUM(E49)</f>
        <v>0</v>
      </c>
      <c r="F48" s="93">
        <f t="shared" si="23"/>
        <v>0</v>
      </c>
      <c r="G48" s="93">
        <f t="shared" si="23"/>
        <v>20000</v>
      </c>
      <c r="H48" s="93">
        <f t="shared" si="23"/>
        <v>2654.4561682925209</v>
      </c>
      <c r="I48" s="93">
        <f t="shared" si="23"/>
        <v>2700</v>
      </c>
      <c r="J48" s="93">
        <f t="shared" si="23"/>
        <v>2800</v>
      </c>
      <c r="K48" s="93">
        <f t="shared" si="23"/>
        <v>3000</v>
      </c>
    </row>
    <row r="49" spans="1:11" ht="15" customHeight="1">
      <c r="A49" s="158" t="s">
        <v>183</v>
      </c>
      <c r="B49" s="159"/>
      <c r="C49" s="160"/>
      <c r="D49" s="27" t="s">
        <v>184</v>
      </c>
      <c r="E49" s="9">
        <f>SUM(E50)</f>
        <v>0</v>
      </c>
      <c r="F49" s="9">
        <f t="shared" si="23"/>
        <v>0</v>
      </c>
      <c r="G49" s="9">
        <f t="shared" si="23"/>
        <v>20000</v>
      </c>
      <c r="H49" s="9">
        <f t="shared" si="23"/>
        <v>2654.4561682925209</v>
      </c>
      <c r="I49" s="9">
        <f t="shared" si="23"/>
        <v>2700</v>
      </c>
      <c r="J49" s="9">
        <f t="shared" si="23"/>
        <v>2800</v>
      </c>
      <c r="K49" s="9">
        <f t="shared" si="23"/>
        <v>3000</v>
      </c>
    </row>
    <row r="50" spans="1:11">
      <c r="A50" s="164">
        <v>3</v>
      </c>
      <c r="B50" s="165"/>
      <c r="C50" s="166"/>
      <c r="D50" s="22" t="s">
        <v>28</v>
      </c>
      <c r="E50" s="9">
        <f>SUM(E51)</f>
        <v>0</v>
      </c>
      <c r="F50" s="9">
        <f t="shared" si="23"/>
        <v>0</v>
      </c>
      <c r="G50" s="9">
        <f t="shared" si="23"/>
        <v>20000</v>
      </c>
      <c r="H50" s="9">
        <f t="shared" si="23"/>
        <v>2654.4561682925209</v>
      </c>
      <c r="I50" s="9">
        <f t="shared" si="23"/>
        <v>2700</v>
      </c>
      <c r="J50" s="9">
        <f t="shared" si="23"/>
        <v>2800</v>
      </c>
      <c r="K50" s="9">
        <f t="shared" si="23"/>
        <v>3000</v>
      </c>
    </row>
    <row r="51" spans="1:11">
      <c r="A51" s="179">
        <v>38</v>
      </c>
      <c r="B51" s="180"/>
      <c r="C51" s="181"/>
      <c r="D51" s="22" t="s">
        <v>211</v>
      </c>
      <c r="E51" s="9">
        <v>0</v>
      </c>
      <c r="F51" s="9">
        <v>0</v>
      </c>
      <c r="G51" s="10">
        <v>20000</v>
      </c>
      <c r="H51" s="10">
        <f>G51/7.5345</f>
        <v>2654.4561682925209</v>
      </c>
      <c r="I51" s="10">
        <v>2700</v>
      </c>
      <c r="J51" s="10">
        <v>2800</v>
      </c>
      <c r="K51" s="11">
        <v>3000</v>
      </c>
    </row>
    <row r="52" spans="1:11" s="32" customFormat="1" ht="25.5" customHeight="1">
      <c r="A52" s="167" t="s">
        <v>199</v>
      </c>
      <c r="B52" s="168"/>
      <c r="C52" s="169"/>
      <c r="D52" s="90" t="s">
        <v>212</v>
      </c>
      <c r="E52" s="96">
        <f t="shared" ref="E52:K52" si="24">SUM(E53+E68+E75+E82)</f>
        <v>193665</v>
      </c>
      <c r="F52" s="96">
        <f t="shared" si="24"/>
        <v>25703.762691618551</v>
      </c>
      <c r="G52" s="96">
        <f t="shared" si="24"/>
        <v>183517</v>
      </c>
      <c r="H52" s="96">
        <f t="shared" si="24"/>
        <v>24356.891631826929</v>
      </c>
      <c r="I52" s="96">
        <f t="shared" si="24"/>
        <v>31318</v>
      </c>
      <c r="J52" s="96">
        <f t="shared" si="24"/>
        <v>29210</v>
      </c>
      <c r="K52" s="96">
        <f t="shared" si="24"/>
        <v>30010</v>
      </c>
    </row>
    <row r="53" spans="1:11" s="32" customFormat="1" ht="25.5" customHeight="1">
      <c r="A53" s="170" t="s">
        <v>182</v>
      </c>
      <c r="B53" s="171"/>
      <c r="C53" s="172"/>
      <c r="D53" s="91" t="s">
        <v>213</v>
      </c>
      <c r="E53" s="93">
        <f t="shared" ref="E53:K53" si="25">SUM(E54+E59+E62+E65)</f>
        <v>147809</v>
      </c>
      <c r="F53" s="93">
        <f t="shared" si="25"/>
        <v>19617.62558895746</v>
      </c>
      <c r="G53" s="93">
        <f t="shared" si="25"/>
        <v>148017</v>
      </c>
      <c r="H53" s="93">
        <f t="shared" si="25"/>
        <v>19645.231933107705</v>
      </c>
      <c r="I53" s="93">
        <f t="shared" si="25"/>
        <v>20088</v>
      </c>
      <c r="J53" s="93">
        <f t="shared" si="25"/>
        <v>20610</v>
      </c>
      <c r="K53" s="93">
        <f t="shared" si="25"/>
        <v>21410</v>
      </c>
    </row>
    <row r="54" spans="1:11" ht="15" customHeight="1">
      <c r="A54" s="158" t="s">
        <v>187</v>
      </c>
      <c r="B54" s="159"/>
      <c r="C54" s="160"/>
      <c r="D54" s="27" t="s">
        <v>188</v>
      </c>
      <c r="E54" s="9">
        <f>SUM(E55)</f>
        <v>137809</v>
      </c>
      <c r="F54" s="9">
        <f t="shared" ref="F54" si="26">SUM(F55)</f>
        <v>18290.397504811201</v>
      </c>
      <c r="G54" s="9">
        <f t="shared" ref="G54" si="27">SUM(G55)</f>
        <v>142017</v>
      </c>
      <c r="H54" s="9">
        <f t="shared" ref="H54" si="28">SUM(H55)</f>
        <v>18848.895082619947</v>
      </c>
      <c r="I54" s="9">
        <f t="shared" ref="I54" si="29">SUM(I55)</f>
        <v>19588</v>
      </c>
      <c r="J54" s="9">
        <f t="shared" ref="J54" si="30">SUM(J55)</f>
        <v>20110</v>
      </c>
      <c r="K54" s="9">
        <f t="shared" ref="K54" si="31">SUM(K55)</f>
        <v>20810</v>
      </c>
    </row>
    <row r="55" spans="1:11">
      <c r="A55" s="164">
        <v>3</v>
      </c>
      <c r="B55" s="165"/>
      <c r="C55" s="166"/>
      <c r="D55" s="22" t="s">
        <v>28</v>
      </c>
      <c r="E55" s="9">
        <f t="shared" ref="E55:K55" si="32">SUM(E56:E58)</f>
        <v>137809</v>
      </c>
      <c r="F55" s="9">
        <f t="shared" si="32"/>
        <v>18290.397504811201</v>
      </c>
      <c r="G55" s="9">
        <f t="shared" si="32"/>
        <v>142017</v>
      </c>
      <c r="H55" s="9">
        <f t="shared" si="32"/>
        <v>18848.895082619947</v>
      </c>
      <c r="I55" s="9">
        <f t="shared" si="32"/>
        <v>19588</v>
      </c>
      <c r="J55" s="9">
        <f t="shared" si="32"/>
        <v>20110</v>
      </c>
      <c r="K55" s="9">
        <f t="shared" si="32"/>
        <v>20810</v>
      </c>
    </row>
    <row r="56" spans="1:11">
      <c r="A56" s="179">
        <v>31</v>
      </c>
      <c r="B56" s="180"/>
      <c r="C56" s="181"/>
      <c r="D56" s="22" t="s">
        <v>29</v>
      </c>
      <c r="E56" s="9">
        <f>86651+13000+14297</f>
        <v>113948</v>
      </c>
      <c r="F56" s="9">
        <f>E56/7.5345</f>
        <v>15123.498573229808</v>
      </c>
      <c r="G56" s="10">
        <v>116449</v>
      </c>
      <c r="H56" s="10">
        <f>G56/7.5345</f>
        <v>15455.438317074788</v>
      </c>
      <c r="I56" s="10">
        <v>15922</v>
      </c>
      <c r="J56" s="10">
        <v>16400</v>
      </c>
      <c r="K56" s="10">
        <v>16900</v>
      </c>
    </row>
    <row r="57" spans="1:11">
      <c r="A57" s="179">
        <v>32</v>
      </c>
      <c r="B57" s="180"/>
      <c r="C57" s="181"/>
      <c r="D57" s="22" t="s">
        <v>46</v>
      </c>
      <c r="E57" s="9">
        <v>22744</v>
      </c>
      <c r="F57" s="9">
        <f t="shared" ref="F57:F58" si="33">E57/7.5345</f>
        <v>3018.647554582255</v>
      </c>
      <c r="G57" s="10">
        <v>24068</v>
      </c>
      <c r="H57" s="10">
        <f t="shared" ref="H57:H58" si="34">G57/7.5345</f>
        <v>3194.3725529232197</v>
      </c>
      <c r="I57" s="10">
        <v>3466</v>
      </c>
      <c r="J57" s="10">
        <v>3500</v>
      </c>
      <c r="K57" s="11">
        <v>3700</v>
      </c>
    </row>
    <row r="58" spans="1:11">
      <c r="A58" s="161">
        <v>34</v>
      </c>
      <c r="B58" s="162"/>
      <c r="C58" s="163"/>
      <c r="D58" s="22" t="s">
        <v>119</v>
      </c>
      <c r="E58" s="9">
        <v>1117</v>
      </c>
      <c r="F58" s="9">
        <f t="shared" si="33"/>
        <v>148.25137699913731</v>
      </c>
      <c r="G58" s="10">
        <v>1500</v>
      </c>
      <c r="H58" s="10">
        <f t="shared" si="34"/>
        <v>199.08421262193906</v>
      </c>
      <c r="I58" s="10">
        <v>200</v>
      </c>
      <c r="J58" s="10">
        <v>210</v>
      </c>
      <c r="K58" s="11">
        <v>210</v>
      </c>
    </row>
    <row r="59" spans="1:11" ht="15" customHeight="1">
      <c r="A59" s="158" t="s">
        <v>298</v>
      </c>
      <c r="B59" s="159"/>
      <c r="C59" s="160"/>
      <c r="D59" s="27" t="s">
        <v>188</v>
      </c>
      <c r="E59" s="9">
        <f>SUM(E60)</f>
        <v>7500</v>
      </c>
      <c r="F59" s="9">
        <f t="shared" ref="F59:K60" si="35">SUM(F60)</f>
        <v>995.4210631096953</v>
      </c>
      <c r="G59" s="9">
        <f t="shared" si="35"/>
        <v>4000</v>
      </c>
      <c r="H59" s="9">
        <f t="shared" si="35"/>
        <v>530.89123365850423</v>
      </c>
      <c r="I59" s="9">
        <f t="shared" si="35"/>
        <v>500</v>
      </c>
      <c r="J59" s="9">
        <f t="shared" si="35"/>
        <v>500</v>
      </c>
      <c r="K59" s="9">
        <f>SUM(K60)</f>
        <v>600</v>
      </c>
    </row>
    <row r="60" spans="1:11">
      <c r="A60" s="164">
        <v>3</v>
      </c>
      <c r="B60" s="165"/>
      <c r="C60" s="166"/>
      <c r="D60" s="22" t="s">
        <v>28</v>
      </c>
      <c r="E60" s="9">
        <f>SUM(E61)</f>
        <v>7500</v>
      </c>
      <c r="F60" s="9">
        <f t="shared" si="35"/>
        <v>995.4210631096953</v>
      </c>
      <c r="G60" s="9">
        <f t="shared" si="35"/>
        <v>4000</v>
      </c>
      <c r="H60" s="9">
        <f t="shared" si="35"/>
        <v>530.89123365850423</v>
      </c>
      <c r="I60" s="9">
        <f t="shared" si="35"/>
        <v>500</v>
      </c>
      <c r="J60" s="9">
        <f t="shared" si="35"/>
        <v>500</v>
      </c>
      <c r="K60" s="9">
        <f t="shared" si="35"/>
        <v>600</v>
      </c>
    </row>
    <row r="61" spans="1:11">
      <c r="A61" s="179">
        <v>32</v>
      </c>
      <c r="B61" s="180"/>
      <c r="C61" s="181"/>
      <c r="D61" s="22" t="s">
        <v>46</v>
      </c>
      <c r="E61" s="9">
        <v>7500</v>
      </c>
      <c r="F61" s="9">
        <f>E61/7.5345</f>
        <v>995.4210631096953</v>
      </c>
      <c r="G61" s="9">
        <v>4000</v>
      </c>
      <c r="H61" s="9">
        <f>G61/7.5345</f>
        <v>530.89123365850423</v>
      </c>
      <c r="I61" s="9">
        <v>500</v>
      </c>
      <c r="J61" s="9">
        <v>500</v>
      </c>
      <c r="K61" s="98">
        <v>600</v>
      </c>
    </row>
    <row r="62" spans="1:11" ht="15" customHeight="1">
      <c r="A62" s="158" t="s">
        <v>299</v>
      </c>
      <c r="B62" s="159"/>
      <c r="C62" s="160"/>
      <c r="D62" s="27" t="s">
        <v>188</v>
      </c>
      <c r="E62" s="9">
        <f>SUM(E63)</f>
        <v>2500</v>
      </c>
      <c r="F62" s="9">
        <f t="shared" ref="F62:K63" si="36">SUM(F63)</f>
        <v>331.80702103656512</v>
      </c>
      <c r="G62" s="9">
        <f t="shared" si="36"/>
        <v>0</v>
      </c>
      <c r="H62" s="9">
        <f t="shared" si="36"/>
        <v>0</v>
      </c>
      <c r="I62" s="9">
        <f t="shared" si="36"/>
        <v>0</v>
      </c>
      <c r="J62" s="9">
        <f t="shared" si="36"/>
        <v>0</v>
      </c>
      <c r="K62" s="9">
        <f t="shared" si="36"/>
        <v>0</v>
      </c>
    </row>
    <row r="63" spans="1:11">
      <c r="A63" s="164">
        <v>3</v>
      </c>
      <c r="B63" s="165"/>
      <c r="C63" s="166"/>
      <c r="D63" s="22" t="s">
        <v>28</v>
      </c>
      <c r="E63" s="9">
        <f>SUM(E64)</f>
        <v>2500</v>
      </c>
      <c r="F63" s="9">
        <f t="shared" si="36"/>
        <v>331.80702103656512</v>
      </c>
      <c r="G63" s="9">
        <f t="shared" si="36"/>
        <v>0</v>
      </c>
      <c r="H63" s="9">
        <f t="shared" si="36"/>
        <v>0</v>
      </c>
      <c r="I63" s="9">
        <f t="shared" si="36"/>
        <v>0</v>
      </c>
      <c r="J63" s="9">
        <f t="shared" si="36"/>
        <v>0</v>
      </c>
      <c r="K63" s="9">
        <f t="shared" si="36"/>
        <v>0</v>
      </c>
    </row>
    <row r="64" spans="1:11">
      <c r="A64" s="179">
        <v>32</v>
      </c>
      <c r="B64" s="180"/>
      <c r="C64" s="181"/>
      <c r="D64" s="22" t="s">
        <v>46</v>
      </c>
      <c r="E64" s="9">
        <v>2500</v>
      </c>
      <c r="F64" s="9">
        <f>E64/7.5345</f>
        <v>331.80702103656512</v>
      </c>
      <c r="G64" s="9">
        <v>0</v>
      </c>
      <c r="H64" s="9">
        <f>G64/7.5345</f>
        <v>0</v>
      </c>
      <c r="I64" s="9">
        <v>0</v>
      </c>
      <c r="J64" s="9"/>
      <c r="K64" s="9"/>
    </row>
    <row r="65" spans="1:11" ht="15" customHeight="1">
      <c r="A65" s="158" t="s">
        <v>340</v>
      </c>
      <c r="B65" s="159"/>
      <c r="C65" s="160"/>
      <c r="D65" s="27" t="s">
        <v>109</v>
      </c>
      <c r="E65" s="9">
        <f>SUM(E66)</f>
        <v>0</v>
      </c>
      <c r="F65" s="9">
        <f t="shared" ref="F65:K65" si="37">SUM(F66)</f>
        <v>0</v>
      </c>
      <c r="G65" s="9">
        <f t="shared" si="37"/>
        <v>2000</v>
      </c>
      <c r="H65" s="9">
        <f t="shared" si="37"/>
        <v>265.44561682925212</v>
      </c>
      <c r="I65" s="9">
        <f t="shared" si="37"/>
        <v>0</v>
      </c>
      <c r="J65" s="9">
        <f t="shared" si="37"/>
        <v>0</v>
      </c>
      <c r="K65" s="9">
        <f t="shared" si="37"/>
        <v>0</v>
      </c>
    </row>
    <row r="66" spans="1:11">
      <c r="A66" s="164">
        <v>3</v>
      </c>
      <c r="B66" s="165"/>
      <c r="C66" s="166"/>
      <c r="D66" s="22" t="s">
        <v>28</v>
      </c>
      <c r="E66" s="9">
        <f>SUM(E67)</f>
        <v>0</v>
      </c>
      <c r="F66" s="9">
        <f t="shared" ref="F66:K66" si="38">SUM(F67)</f>
        <v>0</v>
      </c>
      <c r="G66" s="9">
        <f t="shared" si="38"/>
        <v>2000</v>
      </c>
      <c r="H66" s="9">
        <f t="shared" si="38"/>
        <v>265.44561682925212</v>
      </c>
      <c r="I66" s="9">
        <f t="shared" si="38"/>
        <v>0</v>
      </c>
      <c r="J66" s="9">
        <f t="shared" si="38"/>
        <v>0</v>
      </c>
      <c r="K66" s="9">
        <f t="shared" si="38"/>
        <v>0</v>
      </c>
    </row>
    <row r="67" spans="1:11">
      <c r="A67" s="179">
        <v>32</v>
      </c>
      <c r="B67" s="180"/>
      <c r="C67" s="181"/>
      <c r="D67" s="22" t="s">
        <v>46</v>
      </c>
      <c r="E67" s="9">
        <v>0</v>
      </c>
      <c r="F67" s="9">
        <v>0</v>
      </c>
      <c r="G67" s="9">
        <v>2000</v>
      </c>
      <c r="H67" s="9">
        <f>G67/7.5345</f>
        <v>265.44561682925212</v>
      </c>
      <c r="I67" s="9">
        <v>0</v>
      </c>
      <c r="J67" s="9"/>
      <c r="K67" s="98"/>
    </row>
    <row r="68" spans="1:11" ht="25.5">
      <c r="A68" s="170" t="s">
        <v>189</v>
      </c>
      <c r="B68" s="171"/>
      <c r="C68" s="172"/>
      <c r="D68" s="91" t="s">
        <v>214</v>
      </c>
      <c r="E68" s="93">
        <f t="shared" ref="E68:K68" si="39">SUM(E69+E72)</f>
        <v>21124</v>
      </c>
      <c r="F68" s="93">
        <f t="shared" si="39"/>
        <v>2803.6366049505609</v>
      </c>
      <c r="G68" s="93">
        <f t="shared" si="39"/>
        <v>7500</v>
      </c>
      <c r="H68" s="93">
        <f t="shared" si="39"/>
        <v>995.4210631096953</v>
      </c>
      <c r="I68" s="93">
        <f t="shared" si="39"/>
        <v>5700</v>
      </c>
      <c r="J68" s="93">
        <f t="shared" si="39"/>
        <v>2600</v>
      </c>
      <c r="K68" s="93">
        <f t="shared" si="39"/>
        <v>2600</v>
      </c>
    </row>
    <row r="69" spans="1:11" ht="15" customHeight="1">
      <c r="A69" s="158" t="s">
        <v>187</v>
      </c>
      <c r="B69" s="159"/>
      <c r="C69" s="160"/>
      <c r="D69" s="27" t="s">
        <v>188</v>
      </c>
      <c r="E69" s="9">
        <f>SUM(E70)</f>
        <v>19124</v>
      </c>
      <c r="F69" s="9">
        <f t="shared" ref="F69:K70" si="40">SUM(F70)</f>
        <v>2538.1909881213087</v>
      </c>
      <c r="G69" s="9">
        <f t="shared" si="40"/>
        <v>7500</v>
      </c>
      <c r="H69" s="9">
        <f t="shared" si="40"/>
        <v>995.4210631096953</v>
      </c>
      <c r="I69" s="9">
        <f t="shared" si="40"/>
        <v>5200</v>
      </c>
      <c r="J69" s="9">
        <f t="shared" si="40"/>
        <v>1000</v>
      </c>
      <c r="K69" s="9">
        <f t="shared" si="40"/>
        <v>1000</v>
      </c>
    </row>
    <row r="70" spans="1:11">
      <c r="A70" s="164">
        <v>4</v>
      </c>
      <c r="B70" s="165"/>
      <c r="C70" s="166"/>
      <c r="D70" s="22" t="s">
        <v>215</v>
      </c>
      <c r="E70" s="9">
        <f>SUM(E71)</f>
        <v>19124</v>
      </c>
      <c r="F70" s="9">
        <f t="shared" si="40"/>
        <v>2538.1909881213087</v>
      </c>
      <c r="G70" s="9">
        <f t="shared" si="40"/>
        <v>7500</v>
      </c>
      <c r="H70" s="9">
        <f t="shared" si="40"/>
        <v>995.4210631096953</v>
      </c>
      <c r="I70" s="9">
        <f t="shared" si="40"/>
        <v>5200</v>
      </c>
      <c r="J70" s="9">
        <f t="shared" si="40"/>
        <v>1000</v>
      </c>
      <c r="K70" s="9">
        <f t="shared" si="40"/>
        <v>1000</v>
      </c>
    </row>
    <row r="71" spans="1:11" ht="25.5">
      <c r="A71" s="179">
        <v>42</v>
      </c>
      <c r="B71" s="180"/>
      <c r="C71" s="181"/>
      <c r="D71" s="22" t="s">
        <v>228</v>
      </c>
      <c r="E71" s="9">
        <v>19124</v>
      </c>
      <c r="F71" s="9">
        <f>E71/7.5345</f>
        <v>2538.1909881213087</v>
      </c>
      <c r="G71" s="10">
        <v>7500</v>
      </c>
      <c r="H71" s="10">
        <f>G71/7.5345</f>
        <v>995.4210631096953</v>
      </c>
      <c r="I71" s="10">
        <v>5200</v>
      </c>
      <c r="J71" s="10">
        <v>1000</v>
      </c>
      <c r="K71" s="11">
        <v>1000</v>
      </c>
    </row>
    <row r="72" spans="1:11" ht="15" customHeight="1">
      <c r="A72" s="158" t="s">
        <v>298</v>
      </c>
      <c r="B72" s="159"/>
      <c r="C72" s="160"/>
      <c r="D72" s="27" t="s">
        <v>188</v>
      </c>
      <c r="E72" s="9">
        <f>SUM(E73)</f>
        <v>2000</v>
      </c>
      <c r="F72" s="9">
        <f t="shared" ref="F72:K73" si="41">SUM(F73)</f>
        <v>265.44561682925212</v>
      </c>
      <c r="G72" s="9">
        <f t="shared" si="41"/>
        <v>0</v>
      </c>
      <c r="H72" s="9">
        <f t="shared" si="41"/>
        <v>0</v>
      </c>
      <c r="I72" s="9">
        <f t="shared" si="41"/>
        <v>500</v>
      </c>
      <c r="J72" s="9">
        <f t="shared" si="41"/>
        <v>1600</v>
      </c>
      <c r="K72" s="9">
        <f t="shared" si="41"/>
        <v>1600</v>
      </c>
    </row>
    <row r="73" spans="1:11">
      <c r="A73" s="164">
        <v>4</v>
      </c>
      <c r="B73" s="165"/>
      <c r="C73" s="166"/>
      <c r="D73" s="22" t="s">
        <v>215</v>
      </c>
      <c r="E73" s="9">
        <f>SUM(E74)</f>
        <v>2000</v>
      </c>
      <c r="F73" s="9">
        <f t="shared" si="41"/>
        <v>265.44561682925212</v>
      </c>
      <c r="G73" s="9">
        <f t="shared" si="41"/>
        <v>0</v>
      </c>
      <c r="H73" s="9">
        <f t="shared" si="41"/>
        <v>0</v>
      </c>
      <c r="I73" s="9">
        <f t="shared" si="41"/>
        <v>500</v>
      </c>
      <c r="J73" s="9">
        <f t="shared" si="41"/>
        <v>1600</v>
      </c>
      <c r="K73" s="9">
        <f t="shared" si="41"/>
        <v>1600</v>
      </c>
    </row>
    <row r="74" spans="1:11" ht="25.5">
      <c r="A74" s="179">
        <v>42</v>
      </c>
      <c r="B74" s="180"/>
      <c r="C74" s="181"/>
      <c r="D74" s="22" t="s">
        <v>228</v>
      </c>
      <c r="E74" s="9">
        <v>2000</v>
      </c>
      <c r="F74" s="9">
        <f>E74/7.5345</f>
        <v>265.44561682925212</v>
      </c>
      <c r="G74" s="9">
        <v>0</v>
      </c>
      <c r="H74" s="9">
        <f>G74/7.5345</f>
        <v>0</v>
      </c>
      <c r="I74" s="9">
        <v>500</v>
      </c>
      <c r="J74" s="9">
        <v>1600</v>
      </c>
      <c r="K74" s="98">
        <v>1600</v>
      </c>
    </row>
    <row r="75" spans="1:11" ht="25.5" customHeight="1">
      <c r="A75" s="170" t="s">
        <v>216</v>
      </c>
      <c r="B75" s="171"/>
      <c r="C75" s="172"/>
      <c r="D75" s="91" t="s">
        <v>217</v>
      </c>
      <c r="E75" s="93">
        <f t="shared" ref="E75:K75" si="42">SUM(E76+E79)</f>
        <v>24732</v>
      </c>
      <c r="F75" s="93">
        <f t="shared" si="42"/>
        <v>3282.5004977105314</v>
      </c>
      <c r="G75" s="93">
        <f t="shared" si="42"/>
        <v>28000</v>
      </c>
      <c r="H75" s="93">
        <f t="shared" si="42"/>
        <v>3716.2386356095294</v>
      </c>
      <c r="I75" s="93">
        <f t="shared" si="42"/>
        <v>4600</v>
      </c>
      <c r="J75" s="93">
        <f t="shared" si="42"/>
        <v>5000</v>
      </c>
      <c r="K75" s="93">
        <f t="shared" si="42"/>
        <v>5000</v>
      </c>
    </row>
    <row r="76" spans="1:11" ht="15" customHeight="1">
      <c r="A76" s="158" t="s">
        <v>187</v>
      </c>
      <c r="B76" s="159"/>
      <c r="C76" s="160"/>
      <c r="D76" s="27" t="s">
        <v>188</v>
      </c>
      <c r="E76" s="9">
        <f>SUM(E77)</f>
        <v>23698</v>
      </c>
      <c r="F76" s="9">
        <f t="shared" ref="F76:F77" si="43">SUM(F77)</f>
        <v>3145.2651138098081</v>
      </c>
      <c r="G76" s="9">
        <f t="shared" ref="G76:G77" si="44">SUM(G77)</f>
        <v>28000</v>
      </c>
      <c r="H76" s="9">
        <f t="shared" ref="H76:H77" si="45">SUM(H77)</f>
        <v>3716.2386356095294</v>
      </c>
      <c r="I76" s="9">
        <f t="shared" ref="I76:I77" si="46">SUM(I77)</f>
        <v>4600</v>
      </c>
      <c r="J76" s="9">
        <f t="shared" ref="J76:J77" si="47">SUM(J77)</f>
        <v>5000</v>
      </c>
      <c r="K76" s="9">
        <f t="shared" ref="K76:K77" si="48">SUM(K77)</f>
        <v>5000</v>
      </c>
    </row>
    <row r="77" spans="1:11">
      <c r="A77" s="164">
        <v>4</v>
      </c>
      <c r="B77" s="165"/>
      <c r="C77" s="166"/>
      <c r="D77" s="22" t="s">
        <v>215</v>
      </c>
      <c r="E77" s="9">
        <f>SUM(E78)</f>
        <v>23698</v>
      </c>
      <c r="F77" s="9">
        <f t="shared" si="43"/>
        <v>3145.2651138098081</v>
      </c>
      <c r="G77" s="9">
        <f t="shared" si="44"/>
        <v>28000</v>
      </c>
      <c r="H77" s="9">
        <f t="shared" si="45"/>
        <v>3716.2386356095294</v>
      </c>
      <c r="I77" s="9">
        <f t="shared" si="46"/>
        <v>4600</v>
      </c>
      <c r="J77" s="9">
        <f t="shared" si="47"/>
        <v>5000</v>
      </c>
      <c r="K77" s="9">
        <f t="shared" si="48"/>
        <v>5000</v>
      </c>
    </row>
    <row r="78" spans="1:11" ht="15.75" customHeight="1">
      <c r="A78" s="179">
        <v>42</v>
      </c>
      <c r="B78" s="180"/>
      <c r="C78" s="181"/>
      <c r="D78" s="22" t="s">
        <v>228</v>
      </c>
      <c r="E78" s="9">
        <v>23698</v>
      </c>
      <c r="F78" s="9">
        <f>E78/7.5345</f>
        <v>3145.2651138098081</v>
      </c>
      <c r="G78" s="9">
        <v>28000</v>
      </c>
      <c r="H78" s="9">
        <f>G78/7.5345</f>
        <v>3716.2386356095294</v>
      </c>
      <c r="I78" s="9">
        <v>4600</v>
      </c>
      <c r="J78" s="9">
        <v>5000</v>
      </c>
      <c r="K78" s="9">
        <v>5000</v>
      </c>
    </row>
    <row r="79" spans="1:11" ht="15" customHeight="1">
      <c r="A79" s="158" t="s">
        <v>274</v>
      </c>
      <c r="B79" s="159"/>
      <c r="C79" s="160"/>
      <c r="D79" s="27" t="s">
        <v>105</v>
      </c>
      <c r="E79" s="9">
        <f>SUM(E80)</f>
        <v>1034</v>
      </c>
      <c r="F79" s="9">
        <f t="shared" ref="F79:K80" si="49">SUM(F80)</f>
        <v>137.23538390072332</v>
      </c>
      <c r="G79" s="9">
        <f t="shared" si="49"/>
        <v>0</v>
      </c>
      <c r="H79" s="9">
        <f t="shared" si="49"/>
        <v>0</v>
      </c>
      <c r="I79" s="9">
        <f t="shared" si="49"/>
        <v>0</v>
      </c>
      <c r="J79" s="9">
        <f t="shared" si="49"/>
        <v>0</v>
      </c>
      <c r="K79" s="9">
        <f t="shared" si="49"/>
        <v>0</v>
      </c>
    </row>
    <row r="80" spans="1:11">
      <c r="A80" s="164">
        <v>4</v>
      </c>
      <c r="B80" s="165"/>
      <c r="C80" s="166"/>
      <c r="D80" s="22" t="s">
        <v>215</v>
      </c>
      <c r="E80" s="9">
        <f>SUM(E81)</f>
        <v>1034</v>
      </c>
      <c r="F80" s="9">
        <f t="shared" si="49"/>
        <v>137.23538390072332</v>
      </c>
      <c r="G80" s="9">
        <f t="shared" si="49"/>
        <v>0</v>
      </c>
      <c r="H80" s="9">
        <f t="shared" si="49"/>
        <v>0</v>
      </c>
      <c r="I80" s="9">
        <f t="shared" si="49"/>
        <v>0</v>
      </c>
      <c r="J80" s="9">
        <f t="shared" si="49"/>
        <v>0</v>
      </c>
      <c r="K80" s="9">
        <f t="shared" si="49"/>
        <v>0</v>
      </c>
    </row>
    <row r="81" spans="1:11" ht="25.5">
      <c r="A81" s="179">
        <v>42</v>
      </c>
      <c r="B81" s="180"/>
      <c r="C81" s="181"/>
      <c r="D81" s="22" t="s">
        <v>228</v>
      </c>
      <c r="E81" s="9">
        <v>1034</v>
      </c>
      <c r="F81" s="9">
        <f>E81/7.5345</f>
        <v>137.23538390072332</v>
      </c>
      <c r="G81" s="10">
        <v>0</v>
      </c>
      <c r="H81" s="10">
        <v>0</v>
      </c>
      <c r="I81" s="10">
        <v>0</v>
      </c>
      <c r="J81" s="10"/>
      <c r="K81" s="11"/>
    </row>
    <row r="82" spans="1:11" ht="25.5" customHeight="1">
      <c r="A82" s="170" t="s">
        <v>218</v>
      </c>
      <c r="B82" s="171"/>
      <c r="C82" s="172"/>
      <c r="D82" s="91" t="s">
        <v>219</v>
      </c>
      <c r="E82" s="93">
        <f t="shared" ref="E82:J82" si="50">SUM(E83)</f>
        <v>0</v>
      </c>
      <c r="F82" s="93">
        <f t="shared" si="50"/>
        <v>0</v>
      </c>
      <c r="G82" s="93">
        <f t="shared" si="50"/>
        <v>0</v>
      </c>
      <c r="H82" s="93">
        <f t="shared" si="50"/>
        <v>0</v>
      </c>
      <c r="I82" s="93">
        <f t="shared" si="50"/>
        <v>930</v>
      </c>
      <c r="J82" s="93">
        <f t="shared" si="50"/>
        <v>1000</v>
      </c>
      <c r="K82" s="93">
        <f t="shared" ref="K82:K84" si="51">SUM(K83)</f>
        <v>1000</v>
      </c>
    </row>
    <row r="83" spans="1:11" ht="15" customHeight="1">
      <c r="A83" s="158" t="s">
        <v>187</v>
      </c>
      <c r="B83" s="159"/>
      <c r="C83" s="160"/>
      <c r="D83" s="27" t="s">
        <v>188</v>
      </c>
      <c r="E83" s="9">
        <f>SUM(E84)</f>
        <v>0</v>
      </c>
      <c r="F83" s="9">
        <f t="shared" ref="F83:F84" si="52">SUM(F84)</f>
        <v>0</v>
      </c>
      <c r="G83" s="9">
        <f t="shared" ref="G83:G84" si="53">SUM(G84)</f>
        <v>0</v>
      </c>
      <c r="H83" s="9">
        <f t="shared" ref="H83:H84" si="54">SUM(H84)</f>
        <v>0</v>
      </c>
      <c r="I83" s="9">
        <f t="shared" ref="I83:I84" si="55">SUM(I84)</f>
        <v>930</v>
      </c>
      <c r="J83" s="9">
        <f t="shared" ref="J83:J84" si="56">SUM(J84)</f>
        <v>1000</v>
      </c>
      <c r="K83" s="9">
        <f t="shared" si="51"/>
        <v>1000</v>
      </c>
    </row>
    <row r="84" spans="1:11">
      <c r="A84" s="164">
        <v>4</v>
      </c>
      <c r="B84" s="165"/>
      <c r="C84" s="166"/>
      <c r="D84" s="22" t="s">
        <v>215</v>
      </c>
      <c r="E84" s="9">
        <f>SUM(E85)</f>
        <v>0</v>
      </c>
      <c r="F84" s="9">
        <f t="shared" si="52"/>
        <v>0</v>
      </c>
      <c r="G84" s="9">
        <f t="shared" si="53"/>
        <v>0</v>
      </c>
      <c r="H84" s="9">
        <f t="shared" si="54"/>
        <v>0</v>
      </c>
      <c r="I84" s="9">
        <f t="shared" si="55"/>
        <v>930</v>
      </c>
      <c r="J84" s="9">
        <f t="shared" si="56"/>
        <v>1000</v>
      </c>
      <c r="K84" s="9">
        <f t="shared" si="51"/>
        <v>1000</v>
      </c>
    </row>
    <row r="85" spans="1:11" ht="25.5">
      <c r="A85" s="179">
        <v>42</v>
      </c>
      <c r="B85" s="180"/>
      <c r="C85" s="181"/>
      <c r="D85" s="22" t="s">
        <v>228</v>
      </c>
      <c r="E85" s="9">
        <v>0</v>
      </c>
      <c r="F85" s="9">
        <v>0</v>
      </c>
      <c r="G85" s="10">
        <v>0</v>
      </c>
      <c r="H85" s="10">
        <v>0</v>
      </c>
      <c r="I85" s="10">
        <v>930</v>
      </c>
      <c r="J85" s="10">
        <v>1000</v>
      </c>
      <c r="K85" s="11">
        <v>1000</v>
      </c>
    </row>
    <row r="86" spans="1:11" ht="25.5" customHeight="1">
      <c r="A86" s="167" t="s">
        <v>220</v>
      </c>
      <c r="B86" s="168"/>
      <c r="C86" s="169"/>
      <c r="D86" s="90" t="s">
        <v>221</v>
      </c>
      <c r="E86" s="96">
        <f t="shared" ref="E86:K86" si="57">SUM(E87)</f>
        <v>103920</v>
      </c>
      <c r="F86" s="96">
        <f t="shared" si="57"/>
        <v>13792.554250447938</v>
      </c>
      <c r="G86" s="96">
        <f t="shared" si="57"/>
        <v>183920</v>
      </c>
      <c r="H86" s="96">
        <f t="shared" si="57"/>
        <v>24410.378923618024</v>
      </c>
      <c r="I86" s="96">
        <f t="shared" si="57"/>
        <v>15265</v>
      </c>
      <c r="J86" s="96">
        <f t="shared" si="57"/>
        <v>15660</v>
      </c>
      <c r="K86" s="96">
        <f t="shared" si="57"/>
        <v>16360</v>
      </c>
    </row>
    <row r="87" spans="1:11" ht="39" customHeight="1">
      <c r="A87" s="170" t="s">
        <v>189</v>
      </c>
      <c r="B87" s="171"/>
      <c r="C87" s="172"/>
      <c r="D87" s="91" t="s">
        <v>222</v>
      </c>
      <c r="E87" s="93">
        <f t="shared" ref="E87:K89" si="58">SUM(E88)</f>
        <v>103920</v>
      </c>
      <c r="F87" s="93">
        <f t="shared" si="58"/>
        <v>13792.554250447938</v>
      </c>
      <c r="G87" s="93">
        <f t="shared" si="58"/>
        <v>183920</v>
      </c>
      <c r="H87" s="93">
        <f t="shared" si="58"/>
        <v>24410.378923618024</v>
      </c>
      <c r="I87" s="93">
        <f t="shared" si="58"/>
        <v>15265</v>
      </c>
      <c r="J87" s="93">
        <f t="shared" si="58"/>
        <v>15660</v>
      </c>
      <c r="K87" s="93">
        <f t="shared" si="58"/>
        <v>16360</v>
      </c>
    </row>
    <row r="88" spans="1:11" ht="15" customHeight="1">
      <c r="A88" s="158" t="s">
        <v>187</v>
      </c>
      <c r="B88" s="159"/>
      <c r="C88" s="160"/>
      <c r="D88" s="27" t="s">
        <v>188</v>
      </c>
      <c r="E88" s="9">
        <f>SUM(E89)</f>
        <v>103920</v>
      </c>
      <c r="F88" s="9">
        <f t="shared" si="58"/>
        <v>13792.554250447938</v>
      </c>
      <c r="G88" s="9">
        <f t="shared" si="58"/>
        <v>183920</v>
      </c>
      <c r="H88" s="9">
        <f t="shared" si="58"/>
        <v>24410.378923618024</v>
      </c>
      <c r="I88" s="9">
        <f t="shared" si="58"/>
        <v>15265</v>
      </c>
      <c r="J88" s="9">
        <f t="shared" si="58"/>
        <v>15660</v>
      </c>
      <c r="K88" s="9">
        <f t="shared" si="58"/>
        <v>16360</v>
      </c>
    </row>
    <row r="89" spans="1:11">
      <c r="A89" s="164">
        <v>3</v>
      </c>
      <c r="B89" s="165"/>
      <c r="C89" s="166"/>
      <c r="D89" s="22" t="s">
        <v>28</v>
      </c>
      <c r="E89" s="9">
        <f>SUM(E90)</f>
        <v>103920</v>
      </c>
      <c r="F89" s="9">
        <f t="shared" si="58"/>
        <v>13792.554250447938</v>
      </c>
      <c r="G89" s="9">
        <f t="shared" si="58"/>
        <v>183920</v>
      </c>
      <c r="H89" s="9">
        <f t="shared" si="58"/>
        <v>24410.378923618024</v>
      </c>
      <c r="I89" s="9">
        <f t="shared" si="58"/>
        <v>15265</v>
      </c>
      <c r="J89" s="9">
        <f t="shared" si="58"/>
        <v>15660</v>
      </c>
      <c r="K89" s="9">
        <f t="shared" si="58"/>
        <v>16360</v>
      </c>
    </row>
    <row r="90" spans="1:11">
      <c r="A90" s="179">
        <v>38</v>
      </c>
      <c r="B90" s="180"/>
      <c r="C90" s="181"/>
      <c r="D90" s="22" t="s">
        <v>223</v>
      </c>
      <c r="E90" s="9">
        <v>103920</v>
      </c>
      <c r="F90" s="9">
        <f>E90/7.5345</f>
        <v>13792.554250447938</v>
      </c>
      <c r="G90" s="10">
        <v>183920</v>
      </c>
      <c r="H90" s="10">
        <f>G90/7.5345</f>
        <v>24410.378923618024</v>
      </c>
      <c r="I90" s="10">
        <v>15265</v>
      </c>
      <c r="J90" s="10">
        <v>15660</v>
      </c>
      <c r="K90" s="11">
        <v>16360</v>
      </c>
    </row>
    <row r="91" spans="1:11" ht="15" customHeight="1">
      <c r="A91" s="167" t="s">
        <v>224</v>
      </c>
      <c r="B91" s="168"/>
      <c r="C91" s="169"/>
      <c r="D91" s="90" t="s">
        <v>225</v>
      </c>
      <c r="E91" s="96">
        <f t="shared" ref="E91:J91" si="59">SUM(E92)</f>
        <v>50000</v>
      </c>
      <c r="F91" s="96">
        <f t="shared" si="59"/>
        <v>6636.1404207313026</v>
      </c>
      <c r="G91" s="96">
        <f t="shared" si="59"/>
        <v>50000</v>
      </c>
      <c r="H91" s="96">
        <f t="shared" si="59"/>
        <v>6636.1404207313026</v>
      </c>
      <c r="I91" s="96">
        <f t="shared" si="59"/>
        <v>6650</v>
      </c>
      <c r="J91" s="96">
        <f t="shared" si="59"/>
        <v>6700</v>
      </c>
      <c r="K91" s="96">
        <f t="shared" ref="K91:K94" si="60">SUM(K92)</f>
        <v>6700</v>
      </c>
    </row>
    <row r="92" spans="1:11" ht="29.25" customHeight="1">
      <c r="A92" s="170" t="s">
        <v>189</v>
      </c>
      <c r="B92" s="171"/>
      <c r="C92" s="172"/>
      <c r="D92" s="91" t="s">
        <v>226</v>
      </c>
      <c r="E92" s="93">
        <f t="shared" ref="E92:K92" si="61">SUM(E93+E96)</f>
        <v>50000</v>
      </c>
      <c r="F92" s="93">
        <f t="shared" si="61"/>
        <v>6636.1404207313026</v>
      </c>
      <c r="G92" s="93">
        <f t="shared" si="61"/>
        <v>50000</v>
      </c>
      <c r="H92" s="93">
        <f t="shared" si="61"/>
        <v>6636.1404207313026</v>
      </c>
      <c r="I92" s="93">
        <f t="shared" si="61"/>
        <v>6650</v>
      </c>
      <c r="J92" s="93">
        <f t="shared" si="61"/>
        <v>6700</v>
      </c>
      <c r="K92" s="93">
        <f t="shared" si="61"/>
        <v>6700</v>
      </c>
    </row>
    <row r="93" spans="1:11" ht="15" customHeight="1">
      <c r="A93" s="158" t="s">
        <v>187</v>
      </c>
      <c r="B93" s="159"/>
      <c r="C93" s="160"/>
      <c r="D93" s="27" t="s">
        <v>188</v>
      </c>
      <c r="E93" s="9">
        <f>SUM(E94)</f>
        <v>40000</v>
      </c>
      <c r="F93" s="9">
        <f t="shared" ref="F93:F94" si="62">SUM(F94)</f>
        <v>5308.9123365850419</v>
      </c>
      <c r="G93" s="9">
        <f t="shared" ref="G93:G94" si="63">SUM(G94)</f>
        <v>35000</v>
      </c>
      <c r="H93" s="9">
        <f t="shared" ref="H93:H94" si="64">SUM(H94)</f>
        <v>4645.298294511912</v>
      </c>
      <c r="I93" s="9">
        <f t="shared" ref="I93:I94" si="65">SUM(I94)</f>
        <v>4650</v>
      </c>
      <c r="J93" s="9">
        <f t="shared" ref="J93:J94" si="66">SUM(J94)</f>
        <v>4700</v>
      </c>
      <c r="K93" s="9">
        <f t="shared" si="60"/>
        <v>4700</v>
      </c>
    </row>
    <row r="94" spans="1:11">
      <c r="A94" s="164">
        <v>4</v>
      </c>
      <c r="B94" s="165"/>
      <c r="C94" s="166"/>
      <c r="D94" s="22" t="s">
        <v>215</v>
      </c>
      <c r="E94" s="9">
        <f>SUM(E95)</f>
        <v>40000</v>
      </c>
      <c r="F94" s="9">
        <f t="shared" si="62"/>
        <v>5308.9123365850419</v>
      </c>
      <c r="G94" s="9">
        <f t="shared" si="63"/>
        <v>35000</v>
      </c>
      <c r="H94" s="9">
        <f t="shared" si="64"/>
        <v>4645.298294511912</v>
      </c>
      <c r="I94" s="9">
        <f t="shared" si="65"/>
        <v>4650</v>
      </c>
      <c r="J94" s="9">
        <f t="shared" si="66"/>
        <v>4700</v>
      </c>
      <c r="K94" s="9">
        <f t="shared" si="60"/>
        <v>4700</v>
      </c>
    </row>
    <row r="95" spans="1:11" ht="25.5">
      <c r="A95" s="179">
        <v>41</v>
      </c>
      <c r="B95" s="180"/>
      <c r="C95" s="181"/>
      <c r="D95" s="22" t="s">
        <v>227</v>
      </c>
      <c r="E95" s="9">
        <v>40000</v>
      </c>
      <c r="F95" s="9">
        <f>E95/7.5345</f>
        <v>5308.9123365850419</v>
      </c>
      <c r="G95" s="10">
        <v>35000</v>
      </c>
      <c r="H95" s="10">
        <f>G95/7.5345</f>
        <v>4645.298294511912</v>
      </c>
      <c r="I95" s="10">
        <v>4650</v>
      </c>
      <c r="J95" s="10">
        <v>4700</v>
      </c>
      <c r="K95" s="11">
        <v>4700</v>
      </c>
    </row>
    <row r="96" spans="1:11" ht="15" customHeight="1">
      <c r="A96" s="158" t="s">
        <v>298</v>
      </c>
      <c r="B96" s="159"/>
      <c r="C96" s="160"/>
      <c r="D96" s="27" t="s">
        <v>188</v>
      </c>
      <c r="E96" s="9">
        <f>SUM(E97)</f>
        <v>10000</v>
      </c>
      <c r="F96" s="9">
        <f t="shared" ref="F96:K96" si="67">SUM(F97)</f>
        <v>1327.2280841462605</v>
      </c>
      <c r="G96" s="9">
        <f t="shared" si="67"/>
        <v>15000</v>
      </c>
      <c r="H96" s="9">
        <f t="shared" si="67"/>
        <v>1990.8421262193906</v>
      </c>
      <c r="I96" s="9">
        <f t="shared" si="67"/>
        <v>2000</v>
      </c>
      <c r="J96" s="9">
        <f t="shared" si="67"/>
        <v>2000</v>
      </c>
      <c r="K96" s="9">
        <f t="shared" si="67"/>
        <v>2000</v>
      </c>
    </row>
    <row r="97" spans="1:11">
      <c r="A97" s="164">
        <v>4</v>
      </c>
      <c r="B97" s="165"/>
      <c r="C97" s="166"/>
      <c r="D97" s="22" t="s">
        <v>215</v>
      </c>
      <c r="E97" s="9">
        <f>SUM(E98)</f>
        <v>10000</v>
      </c>
      <c r="F97" s="9">
        <f t="shared" ref="F97:K97" si="68">SUM(F98)</f>
        <v>1327.2280841462605</v>
      </c>
      <c r="G97" s="9">
        <f t="shared" si="68"/>
        <v>15000</v>
      </c>
      <c r="H97" s="9">
        <f t="shared" si="68"/>
        <v>1990.8421262193906</v>
      </c>
      <c r="I97" s="9">
        <f t="shared" si="68"/>
        <v>2000</v>
      </c>
      <c r="J97" s="9">
        <f t="shared" si="68"/>
        <v>2000</v>
      </c>
      <c r="K97" s="9">
        <f t="shared" si="68"/>
        <v>2000</v>
      </c>
    </row>
    <row r="98" spans="1:11" ht="25.5">
      <c r="A98" s="179">
        <v>41</v>
      </c>
      <c r="B98" s="180"/>
      <c r="C98" s="181"/>
      <c r="D98" s="22" t="s">
        <v>227</v>
      </c>
      <c r="E98" s="9">
        <v>10000</v>
      </c>
      <c r="F98" s="9">
        <f>E98/7.5345</f>
        <v>1327.2280841462605</v>
      </c>
      <c r="G98" s="9">
        <v>15000</v>
      </c>
      <c r="H98" s="9">
        <f>G98/7.5345</f>
        <v>1990.8421262193906</v>
      </c>
      <c r="I98" s="9">
        <v>2000</v>
      </c>
      <c r="J98" s="9">
        <v>2000</v>
      </c>
      <c r="K98" s="98">
        <v>2000</v>
      </c>
    </row>
    <row r="99" spans="1:11" ht="25.5">
      <c r="A99" s="176" t="s">
        <v>229</v>
      </c>
      <c r="B99" s="177"/>
      <c r="C99" s="178"/>
      <c r="D99" s="89" t="s">
        <v>230</v>
      </c>
      <c r="E99" s="95">
        <f t="shared" ref="E99:K99" si="69">SUM(E100)</f>
        <v>78561</v>
      </c>
      <c r="F99" s="95">
        <f t="shared" si="69"/>
        <v>10426.836551861437</v>
      </c>
      <c r="G99" s="95">
        <f t="shared" si="69"/>
        <v>119570</v>
      </c>
      <c r="H99" s="95">
        <f t="shared" si="69"/>
        <v>15869.666202136836</v>
      </c>
      <c r="I99" s="95">
        <f t="shared" si="69"/>
        <v>17100</v>
      </c>
      <c r="J99" s="95">
        <f t="shared" si="69"/>
        <v>17130</v>
      </c>
      <c r="K99" s="95">
        <f t="shared" si="69"/>
        <v>17200</v>
      </c>
    </row>
    <row r="100" spans="1:11" ht="25.5" customHeight="1">
      <c r="A100" s="167" t="s">
        <v>181</v>
      </c>
      <c r="B100" s="168"/>
      <c r="C100" s="169"/>
      <c r="D100" s="90" t="s">
        <v>231</v>
      </c>
      <c r="E100" s="96">
        <f t="shared" ref="E100:K100" si="70">SUM(E101+E105)</f>
        <v>78561</v>
      </c>
      <c r="F100" s="96">
        <f t="shared" si="70"/>
        <v>10426.836551861437</v>
      </c>
      <c r="G100" s="96">
        <f t="shared" si="70"/>
        <v>119570</v>
      </c>
      <c r="H100" s="96">
        <f t="shared" si="70"/>
        <v>15869.666202136836</v>
      </c>
      <c r="I100" s="96">
        <f t="shared" si="70"/>
        <v>17100</v>
      </c>
      <c r="J100" s="96">
        <f t="shared" si="70"/>
        <v>17130</v>
      </c>
      <c r="K100" s="96">
        <f t="shared" si="70"/>
        <v>17200</v>
      </c>
    </row>
    <row r="101" spans="1:11" ht="15" customHeight="1">
      <c r="A101" s="170" t="s">
        <v>182</v>
      </c>
      <c r="B101" s="171"/>
      <c r="C101" s="172"/>
      <c r="D101" s="91" t="s">
        <v>232</v>
      </c>
      <c r="E101" s="93">
        <f t="shared" ref="E101:J101" si="71">SUM(E102)</f>
        <v>78561</v>
      </c>
      <c r="F101" s="93">
        <f t="shared" si="71"/>
        <v>10426.836551861437</v>
      </c>
      <c r="G101" s="93">
        <f t="shared" si="71"/>
        <v>115000</v>
      </c>
      <c r="H101" s="93">
        <f t="shared" si="71"/>
        <v>15263.122967681995</v>
      </c>
      <c r="I101" s="93">
        <f t="shared" si="71"/>
        <v>16500</v>
      </c>
      <c r="J101" s="93">
        <f t="shared" si="71"/>
        <v>16500</v>
      </c>
      <c r="K101" s="93">
        <f t="shared" ref="K101:K103" si="72">SUM(K102)</f>
        <v>16500</v>
      </c>
    </row>
    <row r="102" spans="1:11" ht="15" customHeight="1">
      <c r="A102" s="158" t="s">
        <v>187</v>
      </c>
      <c r="B102" s="159"/>
      <c r="C102" s="160"/>
      <c r="D102" s="27" t="s">
        <v>188</v>
      </c>
      <c r="E102" s="9">
        <f>SUM(E103)</f>
        <v>78561</v>
      </c>
      <c r="F102" s="9">
        <f t="shared" ref="F102:F103" si="73">SUM(F103)</f>
        <v>10426.836551861437</v>
      </c>
      <c r="G102" s="9">
        <f t="shared" ref="G102:G103" si="74">SUM(G103)</f>
        <v>115000</v>
      </c>
      <c r="H102" s="9">
        <f t="shared" ref="H102:H103" si="75">SUM(H103)</f>
        <v>15263.122967681995</v>
      </c>
      <c r="I102" s="9">
        <f t="shared" ref="I102:I103" si="76">SUM(I103)</f>
        <v>16500</v>
      </c>
      <c r="J102" s="9">
        <f t="shared" ref="J102:J103" si="77">SUM(J103)</f>
        <v>16500</v>
      </c>
      <c r="K102" s="9">
        <f t="shared" si="72"/>
        <v>16500</v>
      </c>
    </row>
    <row r="103" spans="1:11">
      <c r="A103" s="164">
        <v>3</v>
      </c>
      <c r="B103" s="165"/>
      <c r="C103" s="166"/>
      <c r="D103" s="22" t="s">
        <v>28</v>
      </c>
      <c r="E103" s="9">
        <f>SUM(E104)</f>
        <v>78561</v>
      </c>
      <c r="F103" s="9">
        <f t="shared" si="73"/>
        <v>10426.836551861437</v>
      </c>
      <c r="G103" s="9">
        <f t="shared" si="74"/>
        <v>115000</v>
      </c>
      <c r="H103" s="9">
        <f t="shared" si="75"/>
        <v>15263.122967681995</v>
      </c>
      <c r="I103" s="9">
        <f t="shared" si="76"/>
        <v>16500</v>
      </c>
      <c r="J103" s="9">
        <f t="shared" si="77"/>
        <v>16500</v>
      </c>
      <c r="K103" s="9">
        <f t="shared" si="72"/>
        <v>16500</v>
      </c>
    </row>
    <row r="104" spans="1:11">
      <c r="A104" s="179">
        <v>38</v>
      </c>
      <c r="B104" s="180"/>
      <c r="C104" s="181"/>
      <c r="D104" s="22" t="s">
        <v>211</v>
      </c>
      <c r="E104" s="9">
        <v>78561</v>
      </c>
      <c r="F104" s="9">
        <f>E104/7.5345</f>
        <v>10426.836551861437</v>
      </c>
      <c r="G104" s="10">
        <v>115000</v>
      </c>
      <c r="H104" s="10">
        <f>G104/7.5345</f>
        <v>15263.122967681995</v>
      </c>
      <c r="I104" s="10">
        <v>16500</v>
      </c>
      <c r="J104" s="10">
        <v>16500</v>
      </c>
      <c r="K104" s="11">
        <v>16500</v>
      </c>
    </row>
    <row r="105" spans="1:11" ht="25.5" customHeight="1">
      <c r="A105" s="170" t="s">
        <v>201</v>
      </c>
      <c r="B105" s="171"/>
      <c r="C105" s="172"/>
      <c r="D105" s="91" t="s">
        <v>233</v>
      </c>
      <c r="E105" s="93">
        <f t="shared" ref="E105:J105" si="78">SUM(E106)</f>
        <v>0</v>
      </c>
      <c r="F105" s="93">
        <f t="shared" si="78"/>
        <v>0</v>
      </c>
      <c r="G105" s="93">
        <f t="shared" si="78"/>
        <v>4570</v>
      </c>
      <c r="H105" s="93">
        <f t="shared" si="78"/>
        <v>606.54323445484101</v>
      </c>
      <c r="I105" s="93">
        <f t="shared" si="78"/>
        <v>600</v>
      </c>
      <c r="J105" s="93">
        <f t="shared" si="78"/>
        <v>630</v>
      </c>
      <c r="K105" s="93">
        <f t="shared" ref="K105:K107" si="79">SUM(K106)</f>
        <v>700</v>
      </c>
    </row>
    <row r="106" spans="1:11" ht="15" customHeight="1">
      <c r="A106" s="158" t="s">
        <v>187</v>
      </c>
      <c r="B106" s="159"/>
      <c r="C106" s="160"/>
      <c r="D106" s="27" t="s">
        <v>188</v>
      </c>
      <c r="E106" s="9">
        <f>SUM(E107)</f>
        <v>0</v>
      </c>
      <c r="F106" s="9">
        <f t="shared" ref="F106:F107" si="80">SUM(F107)</f>
        <v>0</v>
      </c>
      <c r="G106" s="9">
        <f t="shared" ref="G106:G107" si="81">SUM(G107)</f>
        <v>4570</v>
      </c>
      <c r="H106" s="9">
        <f t="shared" ref="H106:H107" si="82">SUM(H107)</f>
        <v>606.54323445484101</v>
      </c>
      <c r="I106" s="9">
        <f t="shared" ref="I106:I107" si="83">SUM(I107)</f>
        <v>600</v>
      </c>
      <c r="J106" s="9">
        <f t="shared" ref="J106:J107" si="84">SUM(J107)</f>
        <v>630</v>
      </c>
      <c r="K106" s="9">
        <f t="shared" si="79"/>
        <v>700</v>
      </c>
    </row>
    <row r="107" spans="1:11">
      <c r="A107" s="164">
        <v>3</v>
      </c>
      <c r="B107" s="165"/>
      <c r="C107" s="166"/>
      <c r="D107" s="22" t="s">
        <v>28</v>
      </c>
      <c r="E107" s="9">
        <f>SUM(E108)</f>
        <v>0</v>
      </c>
      <c r="F107" s="9">
        <f t="shared" si="80"/>
        <v>0</v>
      </c>
      <c r="G107" s="9">
        <f t="shared" si="81"/>
        <v>4570</v>
      </c>
      <c r="H107" s="9">
        <f t="shared" si="82"/>
        <v>606.54323445484101</v>
      </c>
      <c r="I107" s="9">
        <f t="shared" si="83"/>
        <v>600</v>
      </c>
      <c r="J107" s="9">
        <f t="shared" si="84"/>
        <v>630</v>
      </c>
      <c r="K107" s="9">
        <f t="shared" si="79"/>
        <v>700</v>
      </c>
    </row>
    <row r="108" spans="1:11">
      <c r="A108" s="179">
        <v>32</v>
      </c>
      <c r="B108" s="180"/>
      <c r="C108" s="181"/>
      <c r="D108" s="22" t="s">
        <v>46</v>
      </c>
      <c r="E108" s="9">
        <v>0</v>
      </c>
      <c r="F108" s="9">
        <v>0</v>
      </c>
      <c r="G108" s="10">
        <v>4570</v>
      </c>
      <c r="H108" s="10">
        <f>G108/7.5345</f>
        <v>606.54323445484101</v>
      </c>
      <c r="I108" s="10">
        <v>600</v>
      </c>
      <c r="J108" s="10">
        <v>630</v>
      </c>
      <c r="K108" s="11">
        <v>700</v>
      </c>
    </row>
    <row r="109" spans="1:11" ht="25.5">
      <c r="A109" s="176" t="s">
        <v>234</v>
      </c>
      <c r="B109" s="177"/>
      <c r="C109" s="178"/>
      <c r="D109" s="89" t="s">
        <v>235</v>
      </c>
      <c r="E109" s="95">
        <f t="shared" ref="E109:J109" si="85">SUM(E110)</f>
        <v>213404</v>
      </c>
      <c r="F109" s="95">
        <f t="shared" si="85"/>
        <v>28322.71471600125</v>
      </c>
      <c r="G109" s="95">
        <f t="shared" si="85"/>
        <v>195063</v>
      </c>
      <c r="H109" s="95">
        <f t="shared" si="85"/>
        <v>25889.309177782197</v>
      </c>
      <c r="I109" s="95">
        <f t="shared" si="85"/>
        <v>24540</v>
      </c>
      <c r="J109" s="95">
        <f t="shared" si="85"/>
        <v>25040</v>
      </c>
      <c r="K109" s="95">
        <f t="shared" ref="K109" si="86">SUM(K110)</f>
        <v>25540</v>
      </c>
    </row>
    <row r="110" spans="1:11" ht="25.5" customHeight="1">
      <c r="A110" s="167" t="s">
        <v>181</v>
      </c>
      <c r="B110" s="168"/>
      <c r="C110" s="169"/>
      <c r="D110" s="90" t="s">
        <v>236</v>
      </c>
      <c r="E110" s="96">
        <f t="shared" ref="E110:K110" si="87">SUM(E111+E115)</f>
        <v>213404</v>
      </c>
      <c r="F110" s="96">
        <f t="shared" si="87"/>
        <v>28322.71471600125</v>
      </c>
      <c r="G110" s="96">
        <f t="shared" si="87"/>
        <v>195063</v>
      </c>
      <c r="H110" s="96">
        <f t="shared" si="87"/>
        <v>25889.309177782197</v>
      </c>
      <c r="I110" s="96">
        <f t="shared" si="87"/>
        <v>24540</v>
      </c>
      <c r="J110" s="96">
        <f t="shared" si="87"/>
        <v>25040</v>
      </c>
      <c r="K110" s="96">
        <f t="shared" si="87"/>
        <v>25540</v>
      </c>
    </row>
    <row r="111" spans="1:11" ht="45" customHeight="1">
      <c r="A111" s="170" t="s">
        <v>182</v>
      </c>
      <c r="B111" s="171"/>
      <c r="C111" s="172"/>
      <c r="D111" s="91" t="s">
        <v>237</v>
      </c>
      <c r="E111" s="93">
        <f t="shared" ref="E111:J111" si="88">SUM(E112)</f>
        <v>163404</v>
      </c>
      <c r="F111" s="93">
        <f t="shared" si="88"/>
        <v>21686.574295269947</v>
      </c>
      <c r="G111" s="93">
        <f t="shared" si="88"/>
        <v>165063</v>
      </c>
      <c r="H111" s="93">
        <f t="shared" si="88"/>
        <v>21907.624925343418</v>
      </c>
      <c r="I111" s="93">
        <f t="shared" si="88"/>
        <v>23000</v>
      </c>
      <c r="J111" s="93">
        <f t="shared" si="88"/>
        <v>23500</v>
      </c>
      <c r="K111" s="93">
        <f t="shared" ref="K111:K113" si="89">SUM(K112)</f>
        <v>24000</v>
      </c>
    </row>
    <row r="112" spans="1:11" ht="15" customHeight="1">
      <c r="A112" s="158" t="s">
        <v>187</v>
      </c>
      <c r="B112" s="159"/>
      <c r="C112" s="160"/>
      <c r="D112" s="27" t="s">
        <v>188</v>
      </c>
      <c r="E112" s="9">
        <f>SUM(E113)</f>
        <v>163404</v>
      </c>
      <c r="F112" s="9">
        <f t="shared" ref="F112:F113" si="90">SUM(F113)</f>
        <v>21686.574295269947</v>
      </c>
      <c r="G112" s="9">
        <f t="shared" ref="G112:G113" si="91">SUM(G113)</f>
        <v>165063</v>
      </c>
      <c r="H112" s="9">
        <f t="shared" ref="H112:H113" si="92">SUM(H113)</f>
        <v>21907.624925343418</v>
      </c>
      <c r="I112" s="9">
        <f t="shared" ref="I112:I113" si="93">SUM(I113)</f>
        <v>23000</v>
      </c>
      <c r="J112" s="9">
        <f t="shared" ref="J112:J113" si="94">SUM(J113)</f>
        <v>23500</v>
      </c>
      <c r="K112" s="9">
        <f t="shared" si="89"/>
        <v>24000</v>
      </c>
    </row>
    <row r="113" spans="1:11">
      <c r="A113" s="164">
        <v>3</v>
      </c>
      <c r="B113" s="165"/>
      <c r="C113" s="166"/>
      <c r="D113" s="22" t="s">
        <v>28</v>
      </c>
      <c r="E113" s="9">
        <f>SUM(E114)</f>
        <v>163404</v>
      </c>
      <c r="F113" s="9">
        <f t="shared" si="90"/>
        <v>21686.574295269947</v>
      </c>
      <c r="G113" s="9">
        <f t="shared" si="91"/>
        <v>165063</v>
      </c>
      <c r="H113" s="9">
        <f t="shared" si="92"/>
        <v>21907.624925343418</v>
      </c>
      <c r="I113" s="9">
        <f t="shared" si="93"/>
        <v>23000</v>
      </c>
      <c r="J113" s="9">
        <f t="shared" si="94"/>
        <v>23500</v>
      </c>
      <c r="K113" s="9">
        <f t="shared" si="89"/>
        <v>24000</v>
      </c>
    </row>
    <row r="114" spans="1:11">
      <c r="A114" s="179">
        <v>32</v>
      </c>
      <c r="B114" s="180"/>
      <c r="C114" s="181"/>
      <c r="D114" s="22" t="s">
        <v>46</v>
      </c>
      <c r="E114" s="9">
        <v>163404</v>
      </c>
      <c r="F114" s="9">
        <f>E114/7.5348</f>
        <v>21686.574295269947</v>
      </c>
      <c r="G114" s="10">
        <v>165063</v>
      </c>
      <c r="H114" s="10">
        <f>G114/7.5345</f>
        <v>21907.624925343418</v>
      </c>
      <c r="I114" s="10">
        <v>23000</v>
      </c>
      <c r="J114" s="10">
        <v>23500</v>
      </c>
      <c r="K114" s="11">
        <v>24000</v>
      </c>
    </row>
    <row r="115" spans="1:11" ht="25.5">
      <c r="A115" s="170" t="s">
        <v>201</v>
      </c>
      <c r="B115" s="171"/>
      <c r="C115" s="172"/>
      <c r="D115" s="91" t="s">
        <v>238</v>
      </c>
      <c r="E115" s="93">
        <f t="shared" ref="E115:J115" si="95">SUM(E116)</f>
        <v>50000</v>
      </c>
      <c r="F115" s="93">
        <f t="shared" si="95"/>
        <v>6636.1404207313026</v>
      </c>
      <c r="G115" s="93">
        <f t="shared" si="95"/>
        <v>30000</v>
      </c>
      <c r="H115" s="93">
        <f t="shared" si="95"/>
        <v>3981.6842524387812</v>
      </c>
      <c r="I115" s="93">
        <f t="shared" si="95"/>
        <v>1540</v>
      </c>
      <c r="J115" s="93">
        <f t="shared" si="95"/>
        <v>1540</v>
      </c>
      <c r="K115" s="93">
        <f t="shared" ref="K115:K117" si="96">SUM(K116)</f>
        <v>1540</v>
      </c>
    </row>
    <row r="116" spans="1:11" ht="15" customHeight="1">
      <c r="A116" s="158" t="s">
        <v>187</v>
      </c>
      <c r="B116" s="159"/>
      <c r="C116" s="160"/>
      <c r="D116" s="27" t="s">
        <v>188</v>
      </c>
      <c r="E116" s="9">
        <f>SUM(E117)</f>
        <v>50000</v>
      </c>
      <c r="F116" s="9">
        <f t="shared" ref="F116:F117" si="97">SUM(F117)</f>
        <v>6636.1404207313026</v>
      </c>
      <c r="G116" s="9">
        <f t="shared" ref="G116:G117" si="98">SUM(G117)</f>
        <v>30000</v>
      </c>
      <c r="H116" s="9">
        <f t="shared" ref="H116:H117" si="99">SUM(H117)</f>
        <v>3981.6842524387812</v>
      </c>
      <c r="I116" s="9">
        <f t="shared" ref="I116:I117" si="100">SUM(I117)</f>
        <v>1540</v>
      </c>
      <c r="J116" s="9">
        <f t="shared" ref="J116:J117" si="101">SUM(J117)</f>
        <v>1540</v>
      </c>
      <c r="K116" s="9">
        <f t="shared" si="96"/>
        <v>1540</v>
      </c>
    </row>
    <row r="117" spans="1:11">
      <c r="A117" s="164">
        <v>3</v>
      </c>
      <c r="B117" s="165"/>
      <c r="C117" s="166"/>
      <c r="D117" s="22" t="s">
        <v>28</v>
      </c>
      <c r="E117" s="9">
        <f>SUM(E118)</f>
        <v>50000</v>
      </c>
      <c r="F117" s="9">
        <f t="shared" si="97"/>
        <v>6636.1404207313026</v>
      </c>
      <c r="G117" s="9">
        <f t="shared" si="98"/>
        <v>30000</v>
      </c>
      <c r="H117" s="9">
        <f t="shared" si="99"/>
        <v>3981.6842524387812</v>
      </c>
      <c r="I117" s="9">
        <f t="shared" si="100"/>
        <v>1540</v>
      </c>
      <c r="J117" s="9">
        <f t="shared" si="101"/>
        <v>1540</v>
      </c>
      <c r="K117" s="9">
        <f t="shared" si="96"/>
        <v>1540</v>
      </c>
    </row>
    <row r="118" spans="1:11">
      <c r="A118" s="179">
        <v>38</v>
      </c>
      <c r="B118" s="180"/>
      <c r="C118" s="181"/>
      <c r="D118" s="22" t="s">
        <v>239</v>
      </c>
      <c r="E118" s="9">
        <v>50000</v>
      </c>
      <c r="F118" s="9">
        <f>E118/7.5345</f>
        <v>6636.1404207313026</v>
      </c>
      <c r="G118" s="10">
        <v>30000</v>
      </c>
      <c r="H118" s="10">
        <f>G118/7.5345</f>
        <v>3981.6842524387812</v>
      </c>
      <c r="I118" s="10">
        <v>1540</v>
      </c>
      <c r="J118" s="10">
        <v>1540</v>
      </c>
      <c r="K118" s="11">
        <v>1540</v>
      </c>
    </row>
    <row r="119" spans="1:11" ht="25.5">
      <c r="A119" s="176" t="s">
        <v>240</v>
      </c>
      <c r="B119" s="177"/>
      <c r="C119" s="178"/>
      <c r="D119" s="89" t="s">
        <v>241</v>
      </c>
      <c r="E119" s="95">
        <f t="shared" ref="E119:K119" si="102">SUM(E120+E125+E134)</f>
        <v>271601</v>
      </c>
      <c r="F119" s="95">
        <f t="shared" si="102"/>
        <v>36047.647488220849</v>
      </c>
      <c r="G119" s="95">
        <f t="shared" si="102"/>
        <v>222200</v>
      </c>
      <c r="H119" s="95">
        <f t="shared" si="102"/>
        <v>29491.008029729906</v>
      </c>
      <c r="I119" s="95">
        <f t="shared" si="102"/>
        <v>29585</v>
      </c>
      <c r="J119" s="95">
        <f t="shared" si="102"/>
        <v>29900</v>
      </c>
      <c r="K119" s="95">
        <f t="shared" si="102"/>
        <v>30200</v>
      </c>
    </row>
    <row r="120" spans="1:11" ht="25.5" customHeight="1">
      <c r="A120" s="167" t="s">
        <v>181</v>
      </c>
      <c r="B120" s="168"/>
      <c r="C120" s="169"/>
      <c r="D120" s="90" t="s">
        <v>242</v>
      </c>
      <c r="E120" s="96">
        <f t="shared" ref="E120:K121" si="103">SUM(E121)</f>
        <v>31181</v>
      </c>
      <c r="F120" s="96">
        <f t="shared" si="103"/>
        <v>4138.4298891764547</v>
      </c>
      <c r="G120" s="96">
        <f t="shared" si="103"/>
        <v>39200</v>
      </c>
      <c r="H120" s="96">
        <f t="shared" si="103"/>
        <v>5202.7340898533412</v>
      </c>
      <c r="I120" s="96">
        <f t="shared" si="103"/>
        <v>6020</v>
      </c>
      <c r="J120" s="96">
        <f t="shared" si="103"/>
        <v>6200</v>
      </c>
      <c r="K120" s="96">
        <f t="shared" si="103"/>
        <v>6400</v>
      </c>
    </row>
    <row r="121" spans="1:11" ht="25.5">
      <c r="A121" s="170" t="s">
        <v>182</v>
      </c>
      <c r="B121" s="171"/>
      <c r="C121" s="172"/>
      <c r="D121" s="91" t="s">
        <v>243</v>
      </c>
      <c r="E121" s="93">
        <f t="shared" si="103"/>
        <v>31181</v>
      </c>
      <c r="F121" s="93">
        <f t="shared" si="103"/>
        <v>4138.4298891764547</v>
      </c>
      <c r="G121" s="93">
        <f t="shared" si="103"/>
        <v>39200</v>
      </c>
      <c r="H121" s="93">
        <f t="shared" si="103"/>
        <v>5202.7340898533412</v>
      </c>
      <c r="I121" s="93">
        <f t="shared" si="103"/>
        <v>6020</v>
      </c>
      <c r="J121" s="93">
        <f t="shared" si="103"/>
        <v>6200</v>
      </c>
      <c r="K121" s="93">
        <f t="shared" ref="K121:K123" si="104">SUM(K122)</f>
        <v>6400</v>
      </c>
    </row>
    <row r="122" spans="1:11" ht="15" customHeight="1">
      <c r="A122" s="158" t="s">
        <v>187</v>
      </c>
      <c r="B122" s="159"/>
      <c r="C122" s="160"/>
      <c r="D122" s="27" t="s">
        <v>188</v>
      </c>
      <c r="E122" s="9">
        <f>SUM(E123)</f>
        <v>31181</v>
      </c>
      <c r="F122" s="9">
        <f t="shared" ref="F122:F123" si="105">SUM(F123)</f>
        <v>4138.4298891764547</v>
      </c>
      <c r="G122" s="9">
        <f t="shared" ref="G122:G123" si="106">SUM(G123)</f>
        <v>39200</v>
      </c>
      <c r="H122" s="9">
        <f t="shared" ref="H122:H123" si="107">SUM(H123)</f>
        <v>5202.7340898533412</v>
      </c>
      <c r="I122" s="9">
        <f t="shared" ref="I122:I123" si="108">SUM(I123)</f>
        <v>6020</v>
      </c>
      <c r="J122" s="9">
        <f t="shared" ref="J122:J123" si="109">SUM(J123)</f>
        <v>6200</v>
      </c>
      <c r="K122" s="9">
        <f t="shared" si="104"/>
        <v>6400</v>
      </c>
    </row>
    <row r="123" spans="1:11">
      <c r="A123" s="164">
        <v>3</v>
      </c>
      <c r="B123" s="165"/>
      <c r="C123" s="166"/>
      <c r="D123" s="22" t="s">
        <v>28</v>
      </c>
      <c r="E123" s="9">
        <f>SUM(E124)</f>
        <v>31181</v>
      </c>
      <c r="F123" s="9">
        <f t="shared" si="105"/>
        <v>4138.4298891764547</v>
      </c>
      <c r="G123" s="9">
        <f t="shared" si="106"/>
        <v>39200</v>
      </c>
      <c r="H123" s="9">
        <f t="shared" si="107"/>
        <v>5202.7340898533412</v>
      </c>
      <c r="I123" s="9">
        <f t="shared" si="108"/>
        <v>6020</v>
      </c>
      <c r="J123" s="9">
        <f t="shared" si="109"/>
        <v>6200</v>
      </c>
      <c r="K123" s="9">
        <f t="shared" si="104"/>
        <v>6400</v>
      </c>
    </row>
    <row r="124" spans="1:11">
      <c r="A124" s="179">
        <v>37</v>
      </c>
      <c r="B124" s="180"/>
      <c r="C124" s="181"/>
      <c r="D124" s="22" t="s">
        <v>122</v>
      </c>
      <c r="E124" s="9">
        <v>31181</v>
      </c>
      <c r="F124" s="9">
        <f>E124/7.5345</f>
        <v>4138.4298891764547</v>
      </c>
      <c r="G124" s="10">
        <v>39200</v>
      </c>
      <c r="H124" s="10">
        <f>G124/7.5345</f>
        <v>5202.7340898533412</v>
      </c>
      <c r="I124" s="10">
        <f>3720+600+1700</f>
        <v>6020</v>
      </c>
      <c r="J124" s="10">
        <v>6200</v>
      </c>
      <c r="K124" s="11">
        <v>6400</v>
      </c>
    </row>
    <row r="125" spans="1:11" ht="25.5" customHeight="1">
      <c r="A125" s="167" t="s">
        <v>199</v>
      </c>
      <c r="B125" s="168"/>
      <c r="C125" s="169"/>
      <c r="D125" s="90" t="s">
        <v>244</v>
      </c>
      <c r="E125" s="96">
        <f t="shared" ref="E125:K125" si="110">SUM(E126+E130)</f>
        <v>194400</v>
      </c>
      <c r="F125" s="96">
        <f t="shared" si="110"/>
        <v>25801.313955803304</v>
      </c>
      <c r="G125" s="96">
        <f t="shared" si="110"/>
        <v>128000</v>
      </c>
      <c r="H125" s="96">
        <f t="shared" si="110"/>
        <v>16988.519477072132</v>
      </c>
      <c r="I125" s="96">
        <f t="shared" si="110"/>
        <v>17065</v>
      </c>
      <c r="J125" s="96">
        <f t="shared" si="110"/>
        <v>17200</v>
      </c>
      <c r="K125" s="96">
        <f t="shared" si="110"/>
        <v>17300</v>
      </c>
    </row>
    <row r="126" spans="1:11">
      <c r="A126" s="170" t="s">
        <v>182</v>
      </c>
      <c r="B126" s="171"/>
      <c r="C126" s="172"/>
      <c r="D126" s="91" t="s">
        <v>245</v>
      </c>
      <c r="E126" s="93">
        <f t="shared" ref="E126:J126" si="111">SUM(E127)</f>
        <v>14400</v>
      </c>
      <c r="F126" s="93">
        <f t="shared" si="111"/>
        <v>1911.2084411706151</v>
      </c>
      <c r="G126" s="93">
        <f t="shared" si="111"/>
        <v>8000</v>
      </c>
      <c r="H126" s="93">
        <f t="shared" si="111"/>
        <v>1061.7824673170085</v>
      </c>
      <c r="I126" s="93">
        <f t="shared" si="111"/>
        <v>1065</v>
      </c>
      <c r="J126" s="93">
        <f t="shared" si="111"/>
        <v>1200</v>
      </c>
      <c r="K126" s="93">
        <f t="shared" ref="K126:K128" si="112">SUM(K127)</f>
        <v>1300</v>
      </c>
    </row>
    <row r="127" spans="1:11" ht="15" customHeight="1">
      <c r="A127" s="158" t="s">
        <v>187</v>
      </c>
      <c r="B127" s="159"/>
      <c r="C127" s="160"/>
      <c r="D127" s="27" t="s">
        <v>188</v>
      </c>
      <c r="E127" s="9">
        <f>SUM(E128)</f>
        <v>14400</v>
      </c>
      <c r="F127" s="9">
        <f t="shared" ref="F127:F128" si="113">SUM(F128)</f>
        <v>1911.2084411706151</v>
      </c>
      <c r="G127" s="9">
        <f t="shared" ref="G127:G128" si="114">SUM(G128)</f>
        <v>8000</v>
      </c>
      <c r="H127" s="9">
        <f t="shared" ref="H127:H128" si="115">SUM(H128)</f>
        <v>1061.7824673170085</v>
      </c>
      <c r="I127" s="9">
        <f t="shared" ref="I127:I128" si="116">SUM(I128)</f>
        <v>1065</v>
      </c>
      <c r="J127" s="9">
        <f t="shared" ref="J127:J128" si="117">SUM(J128)</f>
        <v>1200</v>
      </c>
      <c r="K127" s="9">
        <f t="shared" si="112"/>
        <v>1300</v>
      </c>
    </row>
    <row r="128" spans="1:11">
      <c r="A128" s="164">
        <v>3</v>
      </c>
      <c r="B128" s="165"/>
      <c r="C128" s="166"/>
      <c r="D128" s="22" t="s">
        <v>28</v>
      </c>
      <c r="E128" s="9">
        <f>SUM(E129)</f>
        <v>14400</v>
      </c>
      <c r="F128" s="9">
        <f t="shared" si="113"/>
        <v>1911.2084411706151</v>
      </c>
      <c r="G128" s="9">
        <f t="shared" si="114"/>
        <v>8000</v>
      </c>
      <c r="H128" s="9">
        <f t="shared" si="115"/>
        <v>1061.7824673170085</v>
      </c>
      <c r="I128" s="9">
        <f t="shared" si="116"/>
        <v>1065</v>
      </c>
      <c r="J128" s="9">
        <f t="shared" si="117"/>
        <v>1200</v>
      </c>
      <c r="K128" s="9">
        <f t="shared" si="112"/>
        <v>1300</v>
      </c>
    </row>
    <row r="129" spans="1:11">
      <c r="A129" s="179">
        <v>37</v>
      </c>
      <c r="B129" s="180"/>
      <c r="C129" s="181"/>
      <c r="D129" s="22" t="s">
        <v>122</v>
      </c>
      <c r="E129" s="9">
        <v>14400</v>
      </c>
      <c r="F129" s="9">
        <f>E129/7.5345</f>
        <v>1911.2084411706151</v>
      </c>
      <c r="G129" s="10">
        <v>8000</v>
      </c>
      <c r="H129" s="10">
        <f>G129/7.5345</f>
        <v>1061.7824673170085</v>
      </c>
      <c r="I129" s="10">
        <v>1065</v>
      </c>
      <c r="J129" s="10">
        <v>1200</v>
      </c>
      <c r="K129" s="11">
        <v>1300</v>
      </c>
    </row>
    <row r="130" spans="1:11" ht="24.75" customHeight="1">
      <c r="A130" s="170" t="s">
        <v>201</v>
      </c>
      <c r="B130" s="171"/>
      <c r="C130" s="172"/>
      <c r="D130" s="91" t="s">
        <v>246</v>
      </c>
      <c r="E130" s="93">
        <f t="shared" ref="E130:J130" si="118">SUM(E131)</f>
        <v>180000</v>
      </c>
      <c r="F130" s="93">
        <f t="shared" si="118"/>
        <v>23890.105514632687</v>
      </c>
      <c r="G130" s="93">
        <f t="shared" si="118"/>
        <v>120000</v>
      </c>
      <c r="H130" s="93">
        <f t="shared" si="118"/>
        <v>15926.737009755125</v>
      </c>
      <c r="I130" s="93">
        <f t="shared" si="118"/>
        <v>16000</v>
      </c>
      <c r="J130" s="93">
        <f t="shared" si="118"/>
        <v>16000</v>
      </c>
      <c r="K130" s="93">
        <f t="shared" ref="K130:K132" si="119">SUM(K131)</f>
        <v>16000</v>
      </c>
    </row>
    <row r="131" spans="1:11" ht="15" customHeight="1">
      <c r="A131" s="158" t="s">
        <v>187</v>
      </c>
      <c r="B131" s="159"/>
      <c r="C131" s="160"/>
      <c r="D131" s="27" t="s">
        <v>188</v>
      </c>
      <c r="E131" s="9">
        <f>SUM(E132)</f>
        <v>180000</v>
      </c>
      <c r="F131" s="9">
        <f t="shared" ref="F131:F132" si="120">SUM(F132)</f>
        <v>23890.105514632687</v>
      </c>
      <c r="G131" s="9">
        <f t="shared" ref="G131:G132" si="121">SUM(G132)</f>
        <v>120000</v>
      </c>
      <c r="H131" s="9">
        <f t="shared" ref="H131:H132" si="122">SUM(H132)</f>
        <v>15926.737009755125</v>
      </c>
      <c r="I131" s="9">
        <f t="shared" ref="I131:I132" si="123">SUM(I132)</f>
        <v>16000</v>
      </c>
      <c r="J131" s="9">
        <f t="shared" ref="J131:J132" si="124">SUM(J132)</f>
        <v>16000</v>
      </c>
      <c r="K131" s="9">
        <f t="shared" si="119"/>
        <v>16000</v>
      </c>
    </row>
    <row r="132" spans="1:11">
      <c r="A132" s="164">
        <v>3</v>
      </c>
      <c r="B132" s="165"/>
      <c r="C132" s="166"/>
      <c r="D132" s="22" t="s">
        <v>28</v>
      </c>
      <c r="E132" s="9">
        <f>SUM(E133)</f>
        <v>180000</v>
      </c>
      <c r="F132" s="9">
        <f t="shared" si="120"/>
        <v>23890.105514632687</v>
      </c>
      <c r="G132" s="9">
        <f t="shared" si="121"/>
        <v>120000</v>
      </c>
      <c r="H132" s="9">
        <f t="shared" si="122"/>
        <v>15926.737009755125</v>
      </c>
      <c r="I132" s="9">
        <f t="shared" si="123"/>
        <v>16000</v>
      </c>
      <c r="J132" s="9">
        <f t="shared" si="124"/>
        <v>16000</v>
      </c>
      <c r="K132" s="9">
        <f t="shared" si="119"/>
        <v>16000</v>
      </c>
    </row>
    <row r="133" spans="1:11">
      <c r="A133" s="179">
        <v>38</v>
      </c>
      <c r="B133" s="180"/>
      <c r="C133" s="181"/>
      <c r="D133" s="22" t="s">
        <v>239</v>
      </c>
      <c r="E133" s="9">
        <v>180000</v>
      </c>
      <c r="F133" s="9">
        <f>E133/7.5345</f>
        <v>23890.105514632687</v>
      </c>
      <c r="G133" s="10">
        <v>120000</v>
      </c>
      <c r="H133" s="10">
        <f>G133/7.5345</f>
        <v>15926.737009755125</v>
      </c>
      <c r="I133" s="10">
        <v>16000</v>
      </c>
      <c r="J133" s="10">
        <v>16000</v>
      </c>
      <c r="K133" s="11">
        <v>16000</v>
      </c>
    </row>
    <row r="134" spans="1:11" ht="25.5" customHeight="1">
      <c r="A134" s="167" t="s">
        <v>220</v>
      </c>
      <c r="B134" s="168"/>
      <c r="C134" s="169"/>
      <c r="D134" s="90" t="s">
        <v>247</v>
      </c>
      <c r="E134" s="96">
        <f t="shared" ref="E134:K134" si="125">SUM(E135+E139+E143)</f>
        <v>46020</v>
      </c>
      <c r="F134" s="96">
        <f t="shared" si="125"/>
        <v>6107.9036432410912</v>
      </c>
      <c r="G134" s="96">
        <f t="shared" si="125"/>
        <v>55000</v>
      </c>
      <c r="H134" s="96">
        <f t="shared" si="125"/>
        <v>7299.7544628044334</v>
      </c>
      <c r="I134" s="96">
        <f t="shared" si="125"/>
        <v>6500</v>
      </c>
      <c r="J134" s="96">
        <f t="shared" si="125"/>
        <v>6500</v>
      </c>
      <c r="K134" s="96">
        <f t="shared" si="125"/>
        <v>6500</v>
      </c>
    </row>
    <row r="135" spans="1:11" ht="25.5" customHeight="1">
      <c r="A135" s="170" t="s">
        <v>182</v>
      </c>
      <c r="B135" s="171"/>
      <c r="C135" s="172"/>
      <c r="D135" s="91" t="s">
        <v>248</v>
      </c>
      <c r="E135" s="93">
        <f t="shared" ref="E135:J135" si="126">SUM(E136)</f>
        <v>30420</v>
      </c>
      <c r="F135" s="93">
        <f t="shared" si="126"/>
        <v>4037.4278319729242</v>
      </c>
      <c r="G135" s="93">
        <f t="shared" si="126"/>
        <v>35000</v>
      </c>
      <c r="H135" s="93">
        <f t="shared" si="126"/>
        <v>4645.298294511912</v>
      </c>
      <c r="I135" s="93">
        <f t="shared" si="126"/>
        <v>3600</v>
      </c>
      <c r="J135" s="93">
        <f t="shared" si="126"/>
        <v>3600</v>
      </c>
      <c r="K135" s="93">
        <f t="shared" ref="K135:K137" si="127">SUM(K136)</f>
        <v>3600</v>
      </c>
    </row>
    <row r="136" spans="1:11" ht="15" customHeight="1">
      <c r="A136" s="158" t="s">
        <v>187</v>
      </c>
      <c r="B136" s="159"/>
      <c r="C136" s="160"/>
      <c r="D136" s="27" t="s">
        <v>188</v>
      </c>
      <c r="E136" s="9">
        <f>SUM(E137)</f>
        <v>30420</v>
      </c>
      <c r="F136" s="9">
        <f t="shared" ref="F136:F137" si="128">SUM(F137)</f>
        <v>4037.4278319729242</v>
      </c>
      <c r="G136" s="9">
        <f t="shared" ref="G136:G137" si="129">SUM(G137)</f>
        <v>35000</v>
      </c>
      <c r="H136" s="9">
        <f t="shared" ref="H136:H137" si="130">SUM(H137)</f>
        <v>4645.298294511912</v>
      </c>
      <c r="I136" s="9">
        <f t="shared" ref="I136:I137" si="131">SUM(I137)</f>
        <v>3600</v>
      </c>
      <c r="J136" s="9">
        <f t="shared" ref="J136:J137" si="132">SUM(J137)</f>
        <v>3600</v>
      </c>
      <c r="K136" s="9">
        <f t="shared" si="127"/>
        <v>3600</v>
      </c>
    </row>
    <row r="137" spans="1:11">
      <c r="A137" s="164">
        <v>3</v>
      </c>
      <c r="B137" s="165"/>
      <c r="C137" s="166"/>
      <c r="D137" s="22" t="s">
        <v>28</v>
      </c>
      <c r="E137" s="9">
        <f>SUM(E138)</f>
        <v>30420</v>
      </c>
      <c r="F137" s="9">
        <f t="shared" si="128"/>
        <v>4037.4278319729242</v>
      </c>
      <c r="G137" s="9">
        <f t="shared" si="129"/>
        <v>35000</v>
      </c>
      <c r="H137" s="9">
        <f t="shared" si="130"/>
        <v>4645.298294511912</v>
      </c>
      <c r="I137" s="9">
        <f t="shared" si="131"/>
        <v>3600</v>
      </c>
      <c r="J137" s="9">
        <f t="shared" si="132"/>
        <v>3600</v>
      </c>
      <c r="K137" s="9">
        <f t="shared" si="127"/>
        <v>3600</v>
      </c>
    </row>
    <row r="138" spans="1:11">
      <c r="A138" s="179">
        <v>38</v>
      </c>
      <c r="B138" s="180"/>
      <c r="C138" s="181"/>
      <c r="D138" s="22" t="s">
        <v>249</v>
      </c>
      <c r="E138" s="9">
        <v>30420</v>
      </c>
      <c r="F138" s="9">
        <f>E138/7.5345</f>
        <v>4037.4278319729242</v>
      </c>
      <c r="G138" s="10">
        <v>35000</v>
      </c>
      <c r="H138" s="10">
        <f>G138/7.5345</f>
        <v>4645.298294511912</v>
      </c>
      <c r="I138" s="10">
        <v>3600</v>
      </c>
      <c r="J138" s="10">
        <v>3600</v>
      </c>
      <c r="K138" s="11">
        <v>3600</v>
      </c>
    </row>
    <row r="139" spans="1:11" ht="25.5">
      <c r="A139" s="170" t="s">
        <v>201</v>
      </c>
      <c r="B139" s="171"/>
      <c r="C139" s="172"/>
      <c r="D139" s="91" t="s">
        <v>250</v>
      </c>
      <c r="E139" s="93">
        <f t="shared" ref="E139:J139" si="133">SUM(E140)</f>
        <v>9000</v>
      </c>
      <c r="F139" s="93">
        <f t="shared" si="133"/>
        <v>1194.5052757316344</v>
      </c>
      <c r="G139" s="93">
        <f t="shared" si="133"/>
        <v>10000</v>
      </c>
      <c r="H139" s="93">
        <f t="shared" si="133"/>
        <v>1327.2280841462605</v>
      </c>
      <c r="I139" s="93">
        <f t="shared" si="133"/>
        <v>1500</v>
      </c>
      <c r="J139" s="93">
        <f t="shared" si="133"/>
        <v>1500</v>
      </c>
      <c r="K139" s="93">
        <f t="shared" ref="K139:K141" si="134">SUM(K140)</f>
        <v>1500</v>
      </c>
    </row>
    <row r="140" spans="1:11" ht="15" customHeight="1">
      <c r="A140" s="158" t="s">
        <v>187</v>
      </c>
      <c r="B140" s="159"/>
      <c r="C140" s="160"/>
      <c r="D140" s="27" t="s">
        <v>188</v>
      </c>
      <c r="E140" s="9">
        <f>SUM(E141)</f>
        <v>9000</v>
      </c>
      <c r="F140" s="9">
        <f t="shared" ref="F140:F141" si="135">SUM(F141)</f>
        <v>1194.5052757316344</v>
      </c>
      <c r="G140" s="9">
        <f t="shared" ref="G140:G141" si="136">SUM(G141)</f>
        <v>10000</v>
      </c>
      <c r="H140" s="9">
        <f t="shared" ref="H140:H141" si="137">SUM(H141)</f>
        <v>1327.2280841462605</v>
      </c>
      <c r="I140" s="9">
        <f t="shared" ref="I140:I141" si="138">SUM(I141)</f>
        <v>1500</v>
      </c>
      <c r="J140" s="9">
        <f t="shared" ref="J140:J141" si="139">SUM(J141)</f>
        <v>1500</v>
      </c>
      <c r="K140" s="9">
        <f t="shared" si="134"/>
        <v>1500</v>
      </c>
    </row>
    <row r="141" spans="1:11">
      <c r="A141" s="164">
        <v>3</v>
      </c>
      <c r="B141" s="165"/>
      <c r="C141" s="166"/>
      <c r="D141" s="22" t="s">
        <v>28</v>
      </c>
      <c r="E141" s="9">
        <f>SUM(E142)</f>
        <v>9000</v>
      </c>
      <c r="F141" s="9">
        <f t="shared" si="135"/>
        <v>1194.5052757316344</v>
      </c>
      <c r="G141" s="9">
        <f t="shared" si="136"/>
        <v>10000</v>
      </c>
      <c r="H141" s="9">
        <f t="shared" si="137"/>
        <v>1327.2280841462605</v>
      </c>
      <c r="I141" s="9">
        <f t="shared" si="138"/>
        <v>1500</v>
      </c>
      <c r="J141" s="9">
        <f t="shared" si="139"/>
        <v>1500</v>
      </c>
      <c r="K141" s="9">
        <f t="shared" si="134"/>
        <v>1500</v>
      </c>
    </row>
    <row r="142" spans="1:11">
      <c r="A142" s="179">
        <v>38</v>
      </c>
      <c r="B142" s="180"/>
      <c r="C142" s="181"/>
      <c r="D142" s="22" t="s">
        <v>249</v>
      </c>
      <c r="E142" s="9">
        <v>9000</v>
      </c>
      <c r="F142" s="9">
        <f>E142/7.5345</f>
        <v>1194.5052757316344</v>
      </c>
      <c r="G142" s="10">
        <v>10000</v>
      </c>
      <c r="H142" s="10">
        <f>G142/7.5345</f>
        <v>1327.2280841462605</v>
      </c>
      <c r="I142" s="10">
        <v>1500</v>
      </c>
      <c r="J142" s="10">
        <v>1500</v>
      </c>
      <c r="K142" s="11">
        <v>1500</v>
      </c>
    </row>
    <row r="143" spans="1:11">
      <c r="A143" s="170" t="s">
        <v>204</v>
      </c>
      <c r="B143" s="171"/>
      <c r="C143" s="172"/>
      <c r="D143" s="91" t="s">
        <v>251</v>
      </c>
      <c r="E143" s="93">
        <f t="shared" ref="E143:J143" si="140">SUM(E144)</f>
        <v>6600</v>
      </c>
      <c r="F143" s="93">
        <f t="shared" si="140"/>
        <v>875.97053553653188</v>
      </c>
      <c r="G143" s="93">
        <f t="shared" si="140"/>
        <v>10000</v>
      </c>
      <c r="H143" s="93">
        <f t="shared" si="140"/>
        <v>1327.2280841462605</v>
      </c>
      <c r="I143" s="93">
        <f t="shared" si="140"/>
        <v>1400</v>
      </c>
      <c r="J143" s="93">
        <f t="shared" si="140"/>
        <v>1400</v>
      </c>
      <c r="K143" s="93">
        <f t="shared" ref="K143:K145" si="141">SUM(K144)</f>
        <v>1400</v>
      </c>
    </row>
    <row r="144" spans="1:11" ht="15" customHeight="1">
      <c r="A144" s="158" t="s">
        <v>187</v>
      </c>
      <c r="B144" s="159"/>
      <c r="C144" s="160"/>
      <c r="D144" s="27" t="s">
        <v>188</v>
      </c>
      <c r="E144" s="9">
        <f>SUM(E145)</f>
        <v>6600</v>
      </c>
      <c r="F144" s="9">
        <f t="shared" ref="F144:F145" si="142">SUM(F145)</f>
        <v>875.97053553653188</v>
      </c>
      <c r="G144" s="9">
        <f t="shared" ref="G144:G145" si="143">SUM(G145)</f>
        <v>10000</v>
      </c>
      <c r="H144" s="9">
        <f t="shared" ref="H144:H145" si="144">SUM(H145)</f>
        <v>1327.2280841462605</v>
      </c>
      <c r="I144" s="9">
        <f t="shared" ref="I144:I145" si="145">SUM(I145)</f>
        <v>1400</v>
      </c>
      <c r="J144" s="9">
        <f t="shared" ref="J144:J145" si="146">SUM(J145)</f>
        <v>1400</v>
      </c>
      <c r="K144" s="9">
        <f t="shared" si="141"/>
        <v>1400</v>
      </c>
    </row>
    <row r="145" spans="1:11">
      <c r="A145" s="164">
        <v>3</v>
      </c>
      <c r="B145" s="165"/>
      <c r="C145" s="166"/>
      <c r="D145" s="22" t="s">
        <v>28</v>
      </c>
      <c r="E145" s="9">
        <f>SUM(E146)</f>
        <v>6600</v>
      </c>
      <c r="F145" s="9">
        <f t="shared" si="142"/>
        <v>875.97053553653188</v>
      </c>
      <c r="G145" s="9">
        <f t="shared" si="143"/>
        <v>10000</v>
      </c>
      <c r="H145" s="9">
        <f t="shared" si="144"/>
        <v>1327.2280841462605</v>
      </c>
      <c r="I145" s="9">
        <f t="shared" si="145"/>
        <v>1400</v>
      </c>
      <c r="J145" s="9">
        <f t="shared" si="146"/>
        <v>1400</v>
      </c>
      <c r="K145" s="9">
        <f t="shared" si="141"/>
        <v>1400</v>
      </c>
    </row>
    <row r="146" spans="1:11">
      <c r="A146" s="179">
        <v>38</v>
      </c>
      <c r="B146" s="180"/>
      <c r="C146" s="181"/>
      <c r="D146" s="22" t="s">
        <v>249</v>
      </c>
      <c r="E146" s="9">
        <v>6600</v>
      </c>
      <c r="F146" s="9">
        <f>E146/7.5345</f>
        <v>875.97053553653188</v>
      </c>
      <c r="G146" s="10">
        <v>10000</v>
      </c>
      <c r="H146" s="10">
        <f>G146/7.5345</f>
        <v>1327.2280841462605</v>
      </c>
      <c r="I146" s="10">
        <v>1400</v>
      </c>
      <c r="J146" s="10">
        <v>1400</v>
      </c>
      <c r="K146" s="11">
        <v>1400</v>
      </c>
    </row>
    <row r="147" spans="1:11">
      <c r="A147" s="176" t="s">
        <v>252</v>
      </c>
      <c r="B147" s="177"/>
      <c r="C147" s="178"/>
      <c r="D147" s="89" t="s">
        <v>253</v>
      </c>
      <c r="E147" s="95">
        <f t="shared" ref="E147:K149" si="147">SUM(E148)</f>
        <v>17274</v>
      </c>
      <c r="F147" s="95">
        <f t="shared" si="147"/>
        <v>2292.6537925542502</v>
      </c>
      <c r="G147" s="95">
        <f t="shared" si="147"/>
        <v>22100</v>
      </c>
      <c r="H147" s="95">
        <f t="shared" si="147"/>
        <v>2933.1740659632355</v>
      </c>
      <c r="I147" s="95">
        <f t="shared" si="147"/>
        <v>2970</v>
      </c>
      <c r="J147" s="95">
        <f t="shared" si="147"/>
        <v>2995</v>
      </c>
      <c r="K147" s="95">
        <f t="shared" si="147"/>
        <v>3050</v>
      </c>
    </row>
    <row r="148" spans="1:11" ht="25.5" customHeight="1">
      <c r="A148" s="167" t="s">
        <v>181</v>
      </c>
      <c r="B148" s="168"/>
      <c r="C148" s="169"/>
      <c r="D148" s="90" t="s">
        <v>254</v>
      </c>
      <c r="E148" s="96">
        <f t="shared" si="147"/>
        <v>17274</v>
      </c>
      <c r="F148" s="96">
        <f t="shared" si="147"/>
        <v>2292.6537925542502</v>
      </c>
      <c r="G148" s="96">
        <f t="shared" si="147"/>
        <v>22100</v>
      </c>
      <c r="H148" s="96">
        <f t="shared" si="147"/>
        <v>2933.1740659632355</v>
      </c>
      <c r="I148" s="96">
        <f t="shared" si="147"/>
        <v>2970</v>
      </c>
      <c r="J148" s="96">
        <f t="shared" si="147"/>
        <v>2995</v>
      </c>
      <c r="K148" s="96">
        <f t="shared" ref="K148" si="148">SUM(K149)</f>
        <v>3050</v>
      </c>
    </row>
    <row r="149" spans="1:11" ht="25.5">
      <c r="A149" s="170" t="s">
        <v>182</v>
      </c>
      <c r="B149" s="171"/>
      <c r="C149" s="172"/>
      <c r="D149" s="91" t="s">
        <v>254</v>
      </c>
      <c r="E149" s="93">
        <f t="shared" si="147"/>
        <v>17274</v>
      </c>
      <c r="F149" s="93">
        <f t="shared" si="147"/>
        <v>2292.6537925542502</v>
      </c>
      <c r="G149" s="93">
        <f t="shared" si="147"/>
        <v>22100</v>
      </c>
      <c r="H149" s="93">
        <f t="shared" si="147"/>
        <v>2933.1740659632355</v>
      </c>
      <c r="I149" s="93">
        <f t="shared" si="147"/>
        <v>2970</v>
      </c>
      <c r="J149" s="93">
        <f t="shared" si="147"/>
        <v>2995</v>
      </c>
      <c r="K149" s="93">
        <f t="shared" ref="K149" si="149">SUM(K150)</f>
        <v>3050</v>
      </c>
    </row>
    <row r="150" spans="1:11" ht="15" customHeight="1">
      <c r="A150" s="158" t="s">
        <v>187</v>
      </c>
      <c r="B150" s="159"/>
      <c r="C150" s="160"/>
      <c r="D150" s="27" t="s">
        <v>188</v>
      </c>
      <c r="E150" s="9">
        <f>SUM(E151+E154)</f>
        <v>17274</v>
      </c>
      <c r="F150" s="9">
        <f t="shared" ref="F150:K150" si="150">SUM(F151+F154)</f>
        <v>2292.6537925542502</v>
      </c>
      <c r="G150" s="9">
        <f t="shared" si="150"/>
        <v>22100</v>
      </c>
      <c r="H150" s="9">
        <f t="shared" si="150"/>
        <v>2933.1740659632355</v>
      </c>
      <c r="I150" s="9">
        <f t="shared" si="150"/>
        <v>2970</v>
      </c>
      <c r="J150" s="9">
        <f t="shared" si="150"/>
        <v>2995</v>
      </c>
      <c r="K150" s="9">
        <f t="shared" si="150"/>
        <v>3050</v>
      </c>
    </row>
    <row r="151" spans="1:11">
      <c r="A151" s="164">
        <v>3</v>
      </c>
      <c r="B151" s="165"/>
      <c r="C151" s="166"/>
      <c r="D151" s="22" t="s">
        <v>28</v>
      </c>
      <c r="E151" s="9">
        <f>SUM(E152:E153)</f>
        <v>17274</v>
      </c>
      <c r="F151" s="9">
        <f t="shared" ref="F151:K151" si="151">SUM(F152:F153)</f>
        <v>2292.6537925542502</v>
      </c>
      <c r="G151" s="9">
        <f t="shared" si="151"/>
        <v>22100</v>
      </c>
      <c r="H151" s="9">
        <f t="shared" si="151"/>
        <v>2933.1740659632355</v>
      </c>
      <c r="I151" s="9">
        <f t="shared" si="151"/>
        <v>2970</v>
      </c>
      <c r="J151" s="9">
        <f t="shared" si="151"/>
        <v>2995</v>
      </c>
      <c r="K151" s="9">
        <f t="shared" si="151"/>
        <v>3050</v>
      </c>
    </row>
    <row r="152" spans="1:11">
      <c r="A152" s="161">
        <v>32</v>
      </c>
      <c r="B152" s="162"/>
      <c r="C152" s="163"/>
      <c r="D152" s="22" t="s">
        <v>46</v>
      </c>
      <c r="E152" s="9">
        <f>9359+859</f>
        <v>10218</v>
      </c>
      <c r="F152" s="9">
        <f>E152/7.5345</f>
        <v>1356.161656380649</v>
      </c>
      <c r="G152" s="10">
        <v>12000</v>
      </c>
      <c r="H152" s="10">
        <f>G152/7.5345</f>
        <v>1592.6737009755125</v>
      </c>
      <c r="I152" s="10">
        <v>1600</v>
      </c>
      <c r="J152" s="10">
        <v>1615</v>
      </c>
      <c r="K152" s="11">
        <v>1630</v>
      </c>
    </row>
    <row r="153" spans="1:11">
      <c r="A153" s="161">
        <v>34</v>
      </c>
      <c r="B153" s="162"/>
      <c r="C153" s="163"/>
      <c r="D153" s="22" t="s">
        <v>119</v>
      </c>
      <c r="E153" s="9">
        <v>7056</v>
      </c>
      <c r="F153" s="9">
        <f>E153/7.5345</f>
        <v>936.49213617360135</v>
      </c>
      <c r="G153" s="10">
        <v>10100</v>
      </c>
      <c r="H153" s="10">
        <f>G153/7.5345</f>
        <v>1340.5003649877231</v>
      </c>
      <c r="I153" s="10">
        <v>1370</v>
      </c>
      <c r="J153" s="10">
        <v>1380</v>
      </c>
      <c r="K153" s="11">
        <v>1420</v>
      </c>
    </row>
    <row r="154" spans="1:11" ht="17.25" customHeight="1">
      <c r="A154" s="164">
        <v>5</v>
      </c>
      <c r="B154" s="165"/>
      <c r="C154" s="166"/>
      <c r="D154" s="22" t="s">
        <v>256</v>
      </c>
      <c r="E154" s="9">
        <f>SUM(E155)</f>
        <v>0</v>
      </c>
      <c r="F154" s="9">
        <f t="shared" ref="F154:K154" si="152">SUM(F155)</f>
        <v>0</v>
      </c>
      <c r="G154" s="9">
        <f t="shared" si="152"/>
        <v>0</v>
      </c>
      <c r="H154" s="9">
        <f t="shared" si="152"/>
        <v>0</v>
      </c>
      <c r="I154" s="9">
        <f t="shared" si="152"/>
        <v>0</v>
      </c>
      <c r="J154" s="9">
        <f t="shared" si="152"/>
        <v>0</v>
      </c>
      <c r="K154" s="9">
        <f t="shared" si="152"/>
        <v>0</v>
      </c>
    </row>
    <row r="155" spans="1:11" ht="25.5">
      <c r="A155" s="161">
        <v>54</v>
      </c>
      <c r="B155" s="162"/>
      <c r="C155" s="163"/>
      <c r="D155" s="22" t="s">
        <v>255</v>
      </c>
      <c r="E155" s="9">
        <v>0</v>
      </c>
      <c r="F155" s="9">
        <v>0</v>
      </c>
      <c r="G155" s="10">
        <v>0</v>
      </c>
      <c r="H155" s="10">
        <v>0</v>
      </c>
      <c r="I155" s="10">
        <v>0</v>
      </c>
      <c r="J155" s="10"/>
      <c r="K155" s="11"/>
    </row>
    <row r="156" spans="1:11" ht="24.75" customHeight="1">
      <c r="A156" s="176" t="s">
        <v>257</v>
      </c>
      <c r="B156" s="177"/>
      <c r="C156" s="178"/>
      <c r="D156" s="89" t="s">
        <v>258</v>
      </c>
      <c r="E156" s="95">
        <f t="shared" ref="E156:J157" si="153">SUM(E157)</f>
        <v>183896</v>
      </c>
      <c r="F156" s="95">
        <f t="shared" si="153"/>
        <v>24407.193576216072</v>
      </c>
      <c r="G156" s="95">
        <f t="shared" si="153"/>
        <v>348078</v>
      </c>
      <c r="H156" s="95">
        <f t="shared" si="153"/>
        <v>46197.889707346199</v>
      </c>
      <c r="I156" s="95">
        <f t="shared" si="153"/>
        <v>9900</v>
      </c>
      <c r="J156" s="95">
        <f t="shared" si="153"/>
        <v>310000</v>
      </c>
      <c r="K156" s="95">
        <f t="shared" ref="K156" si="154">SUM(K157)</f>
        <v>414300</v>
      </c>
    </row>
    <row r="157" spans="1:11" ht="25.5" customHeight="1">
      <c r="A157" s="167" t="s">
        <v>181</v>
      </c>
      <c r="B157" s="168"/>
      <c r="C157" s="169"/>
      <c r="D157" s="90" t="s">
        <v>259</v>
      </c>
      <c r="E157" s="96">
        <f t="shared" si="153"/>
        <v>183896</v>
      </c>
      <c r="F157" s="96">
        <f t="shared" si="153"/>
        <v>24407.193576216072</v>
      </c>
      <c r="G157" s="96">
        <f t="shared" si="153"/>
        <v>348078</v>
      </c>
      <c r="H157" s="96">
        <f t="shared" si="153"/>
        <v>46197.889707346199</v>
      </c>
      <c r="I157" s="96">
        <f t="shared" si="153"/>
        <v>9900</v>
      </c>
      <c r="J157" s="96">
        <f t="shared" si="153"/>
        <v>310000</v>
      </c>
      <c r="K157" s="96">
        <f t="shared" ref="K157" si="155">SUM(K158)</f>
        <v>414300</v>
      </c>
    </row>
    <row r="158" spans="1:11">
      <c r="A158" s="170" t="s">
        <v>182</v>
      </c>
      <c r="B158" s="171"/>
      <c r="C158" s="172"/>
      <c r="D158" s="91" t="s">
        <v>260</v>
      </c>
      <c r="E158" s="93">
        <f t="shared" ref="E158" si="156">SUM(E159+E165)</f>
        <v>183896</v>
      </c>
      <c r="F158" s="93">
        <f t="shared" ref="F158" si="157">SUM(F159+F165)</f>
        <v>24407.193576216072</v>
      </c>
      <c r="G158" s="93">
        <f t="shared" ref="G158" si="158">SUM(G159+G165)</f>
        <v>348078</v>
      </c>
      <c r="H158" s="93">
        <f t="shared" ref="H158" si="159">SUM(H159+H165)</f>
        <v>46197.889707346199</v>
      </c>
      <c r="I158" s="93">
        <f t="shared" ref="I158" si="160">SUM(I159+I165)</f>
        <v>9900</v>
      </c>
      <c r="J158" s="93">
        <f t="shared" ref="J158" si="161">SUM(J159+J165)</f>
        <v>310000</v>
      </c>
      <c r="K158" s="93">
        <f t="shared" ref="K158" si="162">SUM(K159+K165)</f>
        <v>414300</v>
      </c>
    </row>
    <row r="159" spans="1:11" ht="15" customHeight="1">
      <c r="A159" s="158" t="s">
        <v>187</v>
      </c>
      <c r="B159" s="159"/>
      <c r="C159" s="160"/>
      <c r="D159" s="27" t="s">
        <v>188</v>
      </c>
      <c r="E159" s="9">
        <f>SUM(E160+E163)</f>
        <v>183896</v>
      </c>
      <c r="F159" s="9">
        <f t="shared" ref="F159:K159" si="163">SUM(F160+F163)</f>
        <v>24407.193576216072</v>
      </c>
      <c r="G159" s="9">
        <f t="shared" si="163"/>
        <v>348078</v>
      </c>
      <c r="H159" s="9">
        <f t="shared" si="163"/>
        <v>46197.889707346199</v>
      </c>
      <c r="I159" s="9">
        <f t="shared" si="163"/>
        <v>9900</v>
      </c>
      <c r="J159" s="9">
        <f t="shared" si="163"/>
        <v>10000</v>
      </c>
      <c r="K159" s="9">
        <f t="shared" si="163"/>
        <v>10300</v>
      </c>
    </row>
    <row r="160" spans="1:11">
      <c r="A160" s="164">
        <v>3</v>
      </c>
      <c r="B160" s="165"/>
      <c r="C160" s="166"/>
      <c r="D160" s="22" t="s">
        <v>28</v>
      </c>
      <c r="E160" s="9">
        <f>SUM(E161:E162)</f>
        <v>183896</v>
      </c>
      <c r="F160" s="9">
        <f t="shared" ref="F160" si="164">SUM(F161:F162)</f>
        <v>24407.193576216072</v>
      </c>
      <c r="G160" s="9">
        <f t="shared" ref="G160" si="165">SUM(G161:G162)</f>
        <v>62000</v>
      </c>
      <c r="H160" s="9">
        <f t="shared" ref="H160" si="166">SUM(H161:H162)</f>
        <v>8228.8141217068151</v>
      </c>
      <c r="I160" s="9">
        <f t="shared" ref="I160" si="167">SUM(I161:I162)</f>
        <v>9900</v>
      </c>
      <c r="J160" s="9">
        <f t="shared" ref="J160" si="168">SUM(J161:J162)</f>
        <v>10000</v>
      </c>
      <c r="K160" s="9">
        <f t="shared" ref="K160" si="169">SUM(K161:K162)</f>
        <v>10300</v>
      </c>
    </row>
    <row r="161" spans="1:11">
      <c r="A161" s="161">
        <v>32</v>
      </c>
      <c r="B161" s="162"/>
      <c r="C161" s="163"/>
      <c r="D161" s="22" t="s">
        <v>261</v>
      </c>
      <c r="E161" s="9">
        <v>12143</v>
      </c>
      <c r="F161" s="9">
        <f>E161/7.5345</f>
        <v>1611.6530625788041</v>
      </c>
      <c r="G161" s="10">
        <v>25000</v>
      </c>
      <c r="H161" s="10">
        <f>G161/7.5345</f>
        <v>3318.0702103656513</v>
      </c>
      <c r="I161" s="10">
        <v>3300</v>
      </c>
      <c r="J161" s="10">
        <v>3400</v>
      </c>
      <c r="K161" s="11">
        <v>3700</v>
      </c>
    </row>
    <row r="162" spans="1:11" ht="25.5">
      <c r="A162" s="161">
        <v>38</v>
      </c>
      <c r="B162" s="162"/>
      <c r="C162" s="163"/>
      <c r="D162" s="22" t="s">
        <v>331</v>
      </c>
      <c r="E162" s="9">
        <v>171753</v>
      </c>
      <c r="F162" s="9">
        <f>E162/7.5345</f>
        <v>22795.540513637268</v>
      </c>
      <c r="G162" s="10">
        <v>37000</v>
      </c>
      <c r="H162" s="10">
        <f>G162/7.5345</f>
        <v>4910.7439113411638</v>
      </c>
      <c r="I162" s="10">
        <v>6600</v>
      </c>
      <c r="J162" s="10">
        <v>6600</v>
      </c>
      <c r="K162" s="11">
        <v>6600</v>
      </c>
    </row>
    <row r="163" spans="1:11">
      <c r="A163" s="164">
        <v>4</v>
      </c>
      <c r="B163" s="165"/>
      <c r="C163" s="166"/>
      <c r="D163" s="22" t="s">
        <v>262</v>
      </c>
      <c r="E163" s="9">
        <f>SUM(E164)</f>
        <v>0</v>
      </c>
      <c r="F163" s="9">
        <f t="shared" ref="F163:K163" si="170">SUM(F164)</f>
        <v>0</v>
      </c>
      <c r="G163" s="9">
        <f t="shared" si="170"/>
        <v>286078</v>
      </c>
      <c r="H163" s="9">
        <f t="shared" si="170"/>
        <v>37969.075585639388</v>
      </c>
      <c r="I163" s="9">
        <f t="shared" si="170"/>
        <v>0</v>
      </c>
      <c r="J163" s="9">
        <f t="shared" si="170"/>
        <v>0</v>
      </c>
      <c r="K163" s="9">
        <f t="shared" si="170"/>
        <v>0</v>
      </c>
    </row>
    <row r="164" spans="1:11" ht="51">
      <c r="A164" s="161">
        <v>42</v>
      </c>
      <c r="B164" s="162"/>
      <c r="C164" s="163"/>
      <c r="D164" s="22" t="s">
        <v>333</v>
      </c>
      <c r="E164" s="9">
        <v>0</v>
      </c>
      <c r="F164" s="9">
        <v>0</v>
      </c>
      <c r="G164" s="9">
        <v>286078</v>
      </c>
      <c r="H164" s="10">
        <f>G164/7.5345</f>
        <v>37969.075585639388</v>
      </c>
      <c r="I164" s="9">
        <v>0</v>
      </c>
      <c r="J164" s="9"/>
      <c r="K164" s="9"/>
    </row>
    <row r="165" spans="1:11" ht="15" customHeight="1">
      <c r="A165" s="158" t="s">
        <v>344</v>
      </c>
      <c r="B165" s="159"/>
      <c r="C165" s="160"/>
      <c r="D165" s="27" t="s">
        <v>75</v>
      </c>
      <c r="E165" s="9">
        <f>SUM(E166)</f>
        <v>0</v>
      </c>
      <c r="F165" s="9">
        <f t="shared" ref="F165:K165" si="171">SUM(F166)</f>
        <v>0</v>
      </c>
      <c r="G165" s="9">
        <f t="shared" si="171"/>
        <v>0</v>
      </c>
      <c r="H165" s="9">
        <f t="shared" si="171"/>
        <v>0</v>
      </c>
      <c r="I165" s="9">
        <f t="shared" si="171"/>
        <v>0</v>
      </c>
      <c r="J165" s="9">
        <f t="shared" si="171"/>
        <v>300000</v>
      </c>
      <c r="K165" s="9">
        <f t="shared" si="171"/>
        <v>404000</v>
      </c>
    </row>
    <row r="166" spans="1:11" ht="15" customHeight="1">
      <c r="A166" s="164">
        <v>4</v>
      </c>
      <c r="B166" s="165"/>
      <c r="C166" s="166"/>
      <c r="D166" s="22" t="s">
        <v>262</v>
      </c>
      <c r="E166" s="9">
        <f>SUM(E167)</f>
        <v>0</v>
      </c>
      <c r="F166" s="9">
        <f t="shared" ref="F166:K166" si="172">SUM(F167)</f>
        <v>0</v>
      </c>
      <c r="G166" s="9">
        <f t="shared" si="172"/>
        <v>0</v>
      </c>
      <c r="H166" s="9">
        <f t="shared" si="172"/>
        <v>0</v>
      </c>
      <c r="I166" s="9">
        <f t="shared" si="172"/>
        <v>0</v>
      </c>
      <c r="J166" s="9">
        <f t="shared" si="172"/>
        <v>300000</v>
      </c>
      <c r="K166" s="9">
        <f t="shared" si="172"/>
        <v>404000</v>
      </c>
    </row>
    <row r="167" spans="1:11" ht="38.25" customHeight="1">
      <c r="A167" s="161">
        <v>42</v>
      </c>
      <c r="B167" s="162"/>
      <c r="C167" s="163"/>
      <c r="D167" s="22" t="s">
        <v>348</v>
      </c>
      <c r="E167" s="9">
        <v>0</v>
      </c>
      <c r="F167" s="9">
        <v>0</v>
      </c>
      <c r="G167" s="9">
        <v>0</v>
      </c>
      <c r="H167" s="10">
        <v>0</v>
      </c>
      <c r="I167" s="9">
        <v>0</v>
      </c>
      <c r="J167" s="9">
        <v>300000</v>
      </c>
      <c r="K167" s="9">
        <v>404000</v>
      </c>
    </row>
    <row r="168" spans="1:11">
      <c r="A168" s="176" t="s">
        <v>263</v>
      </c>
      <c r="B168" s="177"/>
      <c r="C168" s="178"/>
      <c r="D168" s="89" t="s">
        <v>264</v>
      </c>
      <c r="E168" s="95">
        <f t="shared" ref="E168:K168" si="173">SUM(E169)</f>
        <v>75088</v>
      </c>
      <c r="F168" s="95">
        <f t="shared" si="173"/>
        <v>9965.8902382374399</v>
      </c>
      <c r="G168" s="95">
        <f t="shared" si="173"/>
        <v>88060</v>
      </c>
      <c r="H168" s="95">
        <f t="shared" si="173"/>
        <v>11687.57050899197</v>
      </c>
      <c r="I168" s="95">
        <f t="shared" si="173"/>
        <v>20000</v>
      </c>
      <c r="J168" s="95">
        <f t="shared" si="173"/>
        <v>7000</v>
      </c>
      <c r="K168" s="95">
        <f t="shared" si="173"/>
        <v>8000</v>
      </c>
    </row>
    <row r="169" spans="1:11" ht="25.5" customHeight="1">
      <c r="A169" s="167" t="s">
        <v>181</v>
      </c>
      <c r="B169" s="168"/>
      <c r="C169" s="169"/>
      <c r="D169" s="90" t="s">
        <v>265</v>
      </c>
      <c r="E169" s="96">
        <f t="shared" ref="E169:K169" si="174">SUM(E170+E174)</f>
        <v>75088</v>
      </c>
      <c r="F169" s="96">
        <f t="shared" si="174"/>
        <v>9965.8902382374399</v>
      </c>
      <c r="G169" s="96">
        <f t="shared" si="174"/>
        <v>88060</v>
      </c>
      <c r="H169" s="96">
        <f t="shared" si="174"/>
        <v>11687.57050899197</v>
      </c>
      <c r="I169" s="96">
        <f t="shared" si="174"/>
        <v>20000</v>
      </c>
      <c r="J169" s="96">
        <f t="shared" si="174"/>
        <v>7000</v>
      </c>
      <c r="K169" s="96">
        <f t="shared" si="174"/>
        <v>8000</v>
      </c>
    </row>
    <row r="170" spans="1:11" ht="28.5" customHeight="1">
      <c r="A170" s="170" t="s">
        <v>182</v>
      </c>
      <c r="B170" s="171"/>
      <c r="C170" s="172"/>
      <c r="D170" s="91" t="s">
        <v>341</v>
      </c>
      <c r="E170" s="93">
        <f t="shared" ref="E170:K171" si="175">SUM(E171)</f>
        <v>75088</v>
      </c>
      <c r="F170" s="93">
        <f t="shared" si="175"/>
        <v>9965.8902382374399</v>
      </c>
      <c r="G170" s="93">
        <f t="shared" si="175"/>
        <v>50000</v>
      </c>
      <c r="H170" s="93">
        <f t="shared" si="175"/>
        <v>6636.1404207313026</v>
      </c>
      <c r="I170" s="93">
        <f t="shared" si="175"/>
        <v>6700</v>
      </c>
      <c r="J170" s="93">
        <f t="shared" si="175"/>
        <v>7000</v>
      </c>
      <c r="K170" s="93">
        <f t="shared" si="175"/>
        <v>8000</v>
      </c>
    </row>
    <row r="171" spans="1:11" ht="15" customHeight="1">
      <c r="A171" s="158" t="s">
        <v>187</v>
      </c>
      <c r="B171" s="159"/>
      <c r="C171" s="160"/>
      <c r="D171" s="27" t="s">
        <v>188</v>
      </c>
      <c r="E171" s="9">
        <f>SUM(E172)</f>
        <v>75088</v>
      </c>
      <c r="F171" s="9">
        <f t="shared" si="175"/>
        <v>9965.8902382374399</v>
      </c>
      <c r="G171" s="9">
        <f t="shared" si="175"/>
        <v>50000</v>
      </c>
      <c r="H171" s="9">
        <f t="shared" si="175"/>
        <v>6636.1404207313026</v>
      </c>
      <c r="I171" s="9">
        <f t="shared" si="175"/>
        <v>6700</v>
      </c>
      <c r="J171" s="9">
        <f t="shared" si="175"/>
        <v>7000</v>
      </c>
      <c r="K171" s="9">
        <f t="shared" si="175"/>
        <v>8000</v>
      </c>
    </row>
    <row r="172" spans="1:11">
      <c r="A172" s="164">
        <v>3</v>
      </c>
      <c r="B172" s="165"/>
      <c r="C172" s="166"/>
      <c r="D172" s="22" t="s">
        <v>28</v>
      </c>
      <c r="E172" s="9">
        <f>SUM(E173)</f>
        <v>75088</v>
      </c>
      <c r="F172" s="9">
        <f t="shared" ref="F172:K172" si="176">SUM(F173)</f>
        <v>9965.8902382374399</v>
      </c>
      <c r="G172" s="9">
        <f t="shared" si="176"/>
        <v>50000</v>
      </c>
      <c r="H172" s="9">
        <f t="shared" si="176"/>
        <v>6636.1404207313026</v>
      </c>
      <c r="I172" s="9">
        <f t="shared" si="176"/>
        <v>6700</v>
      </c>
      <c r="J172" s="9">
        <f t="shared" si="176"/>
        <v>7000</v>
      </c>
      <c r="K172" s="9">
        <f t="shared" si="176"/>
        <v>8000</v>
      </c>
    </row>
    <row r="173" spans="1:11">
      <c r="A173" s="161">
        <v>35</v>
      </c>
      <c r="B173" s="162"/>
      <c r="C173" s="163"/>
      <c r="D173" s="22" t="s">
        <v>120</v>
      </c>
      <c r="E173" s="9">
        <v>75088</v>
      </c>
      <c r="F173" s="9">
        <f>E173/7.5345</f>
        <v>9965.8902382374399</v>
      </c>
      <c r="G173" s="10">
        <v>50000</v>
      </c>
      <c r="H173" s="10">
        <f>G173/7.5345</f>
        <v>6636.1404207313026</v>
      </c>
      <c r="I173" s="10">
        <v>6700</v>
      </c>
      <c r="J173" s="10">
        <v>7000</v>
      </c>
      <c r="K173" s="11">
        <v>8000</v>
      </c>
    </row>
    <row r="174" spans="1:11">
      <c r="A174" s="170" t="s">
        <v>182</v>
      </c>
      <c r="B174" s="171"/>
      <c r="C174" s="172"/>
      <c r="D174" s="91" t="s">
        <v>266</v>
      </c>
      <c r="E174" s="93">
        <f t="shared" ref="E174:J174" si="177">SUM(E175)</f>
        <v>0</v>
      </c>
      <c r="F174" s="93">
        <f t="shared" si="177"/>
        <v>0</v>
      </c>
      <c r="G174" s="93">
        <f t="shared" si="177"/>
        <v>38060</v>
      </c>
      <c r="H174" s="93">
        <f t="shared" si="177"/>
        <v>5051.4300882606676</v>
      </c>
      <c r="I174" s="93">
        <f t="shared" si="177"/>
        <v>13300</v>
      </c>
      <c r="J174" s="93">
        <f t="shared" si="177"/>
        <v>0</v>
      </c>
      <c r="K174" s="93">
        <f t="shared" ref="K174:K176" si="178">SUM(K175)</f>
        <v>0</v>
      </c>
    </row>
    <row r="175" spans="1:11" ht="15" customHeight="1">
      <c r="A175" s="158" t="s">
        <v>187</v>
      </c>
      <c r="B175" s="159"/>
      <c r="C175" s="160"/>
      <c r="D175" s="27" t="s">
        <v>188</v>
      </c>
      <c r="E175" s="9">
        <f>SUM(E176)</f>
        <v>0</v>
      </c>
      <c r="F175" s="9">
        <f t="shared" ref="F175:F176" si="179">SUM(F176)</f>
        <v>0</v>
      </c>
      <c r="G175" s="9">
        <f t="shared" ref="G175:G176" si="180">SUM(G176)</f>
        <v>38060</v>
      </c>
      <c r="H175" s="9">
        <f t="shared" ref="H175:H176" si="181">SUM(H176)</f>
        <v>5051.4300882606676</v>
      </c>
      <c r="I175" s="9">
        <f t="shared" ref="I175:I176" si="182">SUM(I176)</f>
        <v>13300</v>
      </c>
      <c r="J175" s="9">
        <f t="shared" ref="J175:J176" si="183">SUM(J176)</f>
        <v>0</v>
      </c>
      <c r="K175" s="9">
        <f t="shared" si="178"/>
        <v>0</v>
      </c>
    </row>
    <row r="176" spans="1:11">
      <c r="A176" s="164">
        <v>3</v>
      </c>
      <c r="B176" s="165"/>
      <c r="C176" s="166"/>
      <c r="D176" s="22" t="s">
        <v>28</v>
      </c>
      <c r="E176" s="9">
        <f>SUM(E177)</f>
        <v>0</v>
      </c>
      <c r="F176" s="9">
        <f t="shared" si="179"/>
        <v>0</v>
      </c>
      <c r="G176" s="9">
        <f t="shared" si="180"/>
        <v>38060</v>
      </c>
      <c r="H176" s="9">
        <f t="shared" si="181"/>
        <v>5051.4300882606676</v>
      </c>
      <c r="I176" s="9">
        <f t="shared" si="182"/>
        <v>13300</v>
      </c>
      <c r="J176" s="9">
        <f t="shared" si="183"/>
        <v>0</v>
      </c>
      <c r="K176" s="9">
        <f t="shared" si="178"/>
        <v>0</v>
      </c>
    </row>
    <row r="177" spans="1:11" ht="25.5">
      <c r="A177" s="161">
        <v>32</v>
      </c>
      <c r="B177" s="162"/>
      <c r="C177" s="163"/>
      <c r="D177" s="22" t="s">
        <v>347</v>
      </c>
      <c r="E177" s="9">
        <v>0</v>
      </c>
      <c r="F177" s="9">
        <v>0</v>
      </c>
      <c r="G177" s="10">
        <v>38060</v>
      </c>
      <c r="H177" s="10">
        <f>G177/7.5345</f>
        <v>5051.4300882606676</v>
      </c>
      <c r="I177" s="10">
        <v>13300</v>
      </c>
      <c r="J177" s="10">
        <v>0</v>
      </c>
      <c r="K177" s="11">
        <v>0</v>
      </c>
    </row>
    <row r="178" spans="1:11" ht="27" customHeight="1">
      <c r="A178" s="176" t="s">
        <v>267</v>
      </c>
      <c r="B178" s="177"/>
      <c r="C178" s="178"/>
      <c r="D178" s="89" t="s">
        <v>268</v>
      </c>
      <c r="E178" s="95">
        <f t="shared" ref="E178:K178" si="184">SUM(E179+E201+E209)</f>
        <v>1622445</v>
      </c>
      <c r="F178" s="95">
        <f t="shared" si="184"/>
        <v>215335.45689826796</v>
      </c>
      <c r="G178" s="95">
        <f t="shared" si="184"/>
        <v>1071179</v>
      </c>
      <c r="H178" s="95">
        <f t="shared" si="184"/>
        <v>142169.8851947707</v>
      </c>
      <c r="I178" s="95">
        <f t="shared" si="184"/>
        <v>244182</v>
      </c>
      <c r="J178" s="95">
        <f t="shared" si="184"/>
        <v>137000</v>
      </c>
      <c r="K178" s="95">
        <f t="shared" si="184"/>
        <v>142670</v>
      </c>
    </row>
    <row r="179" spans="1:11" ht="25.5" customHeight="1">
      <c r="A179" s="167" t="s">
        <v>181</v>
      </c>
      <c r="B179" s="168"/>
      <c r="C179" s="169"/>
      <c r="D179" s="90" t="s">
        <v>269</v>
      </c>
      <c r="E179" s="96">
        <f t="shared" ref="E179:K179" si="185">SUM(E180+E195)</f>
        <v>876653</v>
      </c>
      <c r="F179" s="96">
        <f t="shared" si="185"/>
        <v>116351.84816510716</v>
      </c>
      <c r="G179" s="96">
        <f t="shared" si="185"/>
        <v>567674</v>
      </c>
      <c r="H179" s="96">
        <f t="shared" si="185"/>
        <v>75343.287543964427</v>
      </c>
      <c r="I179" s="96">
        <f t="shared" si="185"/>
        <v>65702</v>
      </c>
      <c r="J179" s="96">
        <f t="shared" si="185"/>
        <v>67050</v>
      </c>
      <c r="K179" s="96">
        <f t="shared" si="185"/>
        <v>71000</v>
      </c>
    </row>
    <row r="180" spans="1:11" ht="25.5">
      <c r="A180" s="170" t="s">
        <v>182</v>
      </c>
      <c r="B180" s="171"/>
      <c r="C180" s="172"/>
      <c r="D180" s="91" t="s">
        <v>270</v>
      </c>
      <c r="E180" s="93">
        <f t="shared" ref="E180:K180" si="186">SUM(E181+E186+E189+E192)</f>
        <v>434419</v>
      </c>
      <c r="F180" s="93">
        <f t="shared" si="186"/>
        <v>57657.309708673434</v>
      </c>
      <c r="G180" s="93">
        <f t="shared" si="186"/>
        <v>435924</v>
      </c>
      <c r="H180" s="93">
        <f t="shared" si="186"/>
        <v>57857.057535337444</v>
      </c>
      <c r="I180" s="93">
        <f t="shared" si="186"/>
        <v>61002</v>
      </c>
      <c r="J180" s="93">
        <f t="shared" si="186"/>
        <v>63950</v>
      </c>
      <c r="K180" s="93">
        <f t="shared" si="186"/>
        <v>67600</v>
      </c>
    </row>
    <row r="181" spans="1:11" ht="15" customHeight="1">
      <c r="A181" s="158" t="s">
        <v>187</v>
      </c>
      <c r="B181" s="159"/>
      <c r="C181" s="160"/>
      <c r="D181" s="27" t="s">
        <v>188</v>
      </c>
      <c r="E181" s="9">
        <f>SUM(E182)</f>
        <v>434419</v>
      </c>
      <c r="F181" s="9">
        <f t="shared" ref="F181" si="187">SUM(F182)</f>
        <v>57657.309708673434</v>
      </c>
      <c r="G181" s="9">
        <f t="shared" ref="G181" si="188">SUM(G182)</f>
        <v>435924</v>
      </c>
      <c r="H181" s="9">
        <f t="shared" ref="H181" si="189">SUM(H182)</f>
        <v>57857.057535337444</v>
      </c>
      <c r="I181" s="9">
        <f t="shared" ref="I181" si="190">SUM(I182)</f>
        <v>5900</v>
      </c>
      <c r="J181" s="9">
        <f>SUM(J182)</f>
        <v>7450</v>
      </c>
      <c r="K181" s="9">
        <f t="shared" ref="K181" si="191">SUM(K182)</f>
        <v>8600</v>
      </c>
    </row>
    <row r="182" spans="1:11">
      <c r="A182" s="164">
        <v>3</v>
      </c>
      <c r="B182" s="165"/>
      <c r="C182" s="166"/>
      <c r="D182" s="22" t="s">
        <v>28</v>
      </c>
      <c r="E182" s="9">
        <f t="shared" ref="E182:G182" si="192">SUM(E183:E185)</f>
        <v>434419</v>
      </c>
      <c r="F182" s="9">
        <f t="shared" si="192"/>
        <v>57657.309708673434</v>
      </c>
      <c r="G182" s="9">
        <f t="shared" si="192"/>
        <v>435924</v>
      </c>
      <c r="H182" s="9">
        <f>SUM(H183:H185)</f>
        <v>57857.057535337444</v>
      </c>
      <c r="I182" s="9">
        <f>SUM(I183:I185)</f>
        <v>5900</v>
      </c>
      <c r="J182" s="9">
        <f>SUM(J183:J185)</f>
        <v>7450</v>
      </c>
      <c r="K182" s="9">
        <f>SUM(K183:K185)</f>
        <v>8600</v>
      </c>
    </row>
    <row r="183" spans="1:11">
      <c r="A183" s="161">
        <v>31</v>
      </c>
      <c r="B183" s="162"/>
      <c r="C183" s="163"/>
      <c r="D183" s="22" t="s">
        <v>29</v>
      </c>
      <c r="E183" s="9">
        <f>292717+52000+48298</f>
        <v>393015</v>
      </c>
      <c r="F183" s="9">
        <f>E183/7.5345</f>
        <v>52162.054549074259</v>
      </c>
      <c r="G183" s="10">
        <v>393052</v>
      </c>
      <c r="H183" s="10">
        <f>G183/7.5345</f>
        <v>52166.965292985595</v>
      </c>
      <c r="I183" s="10">
        <v>0</v>
      </c>
      <c r="J183" s="10">
        <v>0</v>
      </c>
      <c r="K183" s="11"/>
    </row>
    <row r="184" spans="1:11">
      <c r="A184" s="161">
        <v>32</v>
      </c>
      <c r="B184" s="162"/>
      <c r="C184" s="163"/>
      <c r="D184" s="22" t="s">
        <v>46</v>
      </c>
      <c r="E184" s="9">
        <f>5472+2832</f>
        <v>8304</v>
      </c>
      <c r="F184" s="9">
        <f t="shared" ref="F184" si="193">E184/7.5345</f>
        <v>1102.1302010750546</v>
      </c>
      <c r="G184" s="10">
        <f>5472+900+4000</f>
        <v>10372</v>
      </c>
      <c r="H184" s="10">
        <f>G184/7.5345</f>
        <v>1376.6009688765014</v>
      </c>
      <c r="I184" s="10">
        <v>1400</v>
      </c>
      <c r="J184" s="10">
        <v>1450</v>
      </c>
      <c r="K184" s="11">
        <v>1600</v>
      </c>
    </row>
    <row r="185" spans="1:11" ht="25.5">
      <c r="A185" s="161">
        <v>36</v>
      </c>
      <c r="B185" s="162"/>
      <c r="C185" s="163"/>
      <c r="D185" s="22" t="s">
        <v>271</v>
      </c>
      <c r="E185" s="9">
        <v>33100</v>
      </c>
      <c r="F185" s="9">
        <f t="shared" ref="F185" si="194">E185/7.5345</f>
        <v>4393.1249585241221</v>
      </c>
      <c r="G185" s="10">
        <v>32500</v>
      </c>
      <c r="H185" s="10">
        <f>G185/7.5345</f>
        <v>4313.4912734753461</v>
      </c>
      <c r="I185" s="10">
        <v>4500</v>
      </c>
      <c r="J185" s="10">
        <v>6000</v>
      </c>
      <c r="K185" s="11">
        <v>7000</v>
      </c>
    </row>
    <row r="186" spans="1:11">
      <c r="A186" s="158" t="s">
        <v>183</v>
      </c>
      <c r="B186" s="159"/>
      <c r="C186" s="160"/>
      <c r="D186" s="27" t="s">
        <v>184</v>
      </c>
      <c r="E186" s="9">
        <f>SUM(E187)</f>
        <v>0</v>
      </c>
      <c r="F186" s="9">
        <f t="shared" ref="F186:K187" si="195">SUM(F187)</f>
        <v>0</v>
      </c>
      <c r="G186" s="9">
        <f t="shared" si="195"/>
        <v>0</v>
      </c>
      <c r="H186" s="9">
        <f t="shared" si="195"/>
        <v>0</v>
      </c>
      <c r="I186" s="9">
        <f t="shared" si="195"/>
        <v>6522</v>
      </c>
      <c r="J186" s="9">
        <f t="shared" si="195"/>
        <v>6700</v>
      </c>
      <c r="K186" s="9">
        <f t="shared" si="195"/>
        <v>7000</v>
      </c>
    </row>
    <row r="187" spans="1:11">
      <c r="A187" s="164">
        <v>3</v>
      </c>
      <c r="B187" s="165"/>
      <c r="C187" s="166"/>
      <c r="D187" s="22" t="s">
        <v>28</v>
      </c>
      <c r="E187" s="9">
        <f>SUM(E188)</f>
        <v>0</v>
      </c>
      <c r="F187" s="9">
        <f t="shared" si="195"/>
        <v>0</v>
      </c>
      <c r="G187" s="9">
        <f t="shared" si="195"/>
        <v>0</v>
      </c>
      <c r="H187" s="9">
        <f t="shared" si="195"/>
        <v>0</v>
      </c>
      <c r="I187" s="9">
        <f t="shared" si="195"/>
        <v>6522</v>
      </c>
      <c r="J187" s="9">
        <f t="shared" si="195"/>
        <v>6700</v>
      </c>
      <c r="K187" s="9">
        <f t="shared" si="195"/>
        <v>7000</v>
      </c>
    </row>
    <row r="188" spans="1:11">
      <c r="A188" s="161">
        <v>31</v>
      </c>
      <c r="B188" s="162"/>
      <c r="C188" s="163"/>
      <c r="D188" s="22" t="s">
        <v>29</v>
      </c>
      <c r="E188" s="9">
        <v>0</v>
      </c>
      <c r="F188" s="9">
        <v>0</v>
      </c>
      <c r="G188" s="10">
        <v>0</v>
      </c>
      <c r="H188" s="10">
        <v>0</v>
      </c>
      <c r="I188" s="10">
        <v>6522</v>
      </c>
      <c r="J188" s="10">
        <v>6700</v>
      </c>
      <c r="K188" s="10">
        <v>7000</v>
      </c>
    </row>
    <row r="189" spans="1:11" ht="15" customHeight="1">
      <c r="A189" s="158" t="s">
        <v>185</v>
      </c>
      <c r="B189" s="159"/>
      <c r="C189" s="160"/>
      <c r="D189" s="27" t="s">
        <v>186</v>
      </c>
      <c r="E189" s="9">
        <f>SUM(E190)</f>
        <v>0</v>
      </c>
      <c r="F189" s="9">
        <f t="shared" ref="F189:K190" si="196">SUM(F190)</f>
        <v>0</v>
      </c>
      <c r="G189" s="9">
        <f t="shared" si="196"/>
        <v>0</v>
      </c>
      <c r="H189" s="9">
        <f t="shared" si="196"/>
        <v>0</v>
      </c>
      <c r="I189" s="9">
        <f t="shared" si="196"/>
        <v>12600</v>
      </c>
      <c r="J189" s="9">
        <f t="shared" si="196"/>
        <v>13000</v>
      </c>
      <c r="K189" s="9">
        <f t="shared" si="196"/>
        <v>13500</v>
      </c>
    </row>
    <row r="190" spans="1:11">
      <c r="A190" s="164">
        <v>3</v>
      </c>
      <c r="B190" s="165"/>
      <c r="C190" s="166"/>
      <c r="D190" s="22" t="s">
        <v>28</v>
      </c>
      <c r="E190" s="9">
        <f>SUM(E191)</f>
        <v>0</v>
      </c>
      <c r="F190" s="9">
        <f t="shared" si="196"/>
        <v>0</v>
      </c>
      <c r="G190" s="9">
        <f t="shared" si="196"/>
        <v>0</v>
      </c>
      <c r="H190" s="9">
        <f t="shared" si="196"/>
        <v>0</v>
      </c>
      <c r="I190" s="9">
        <f t="shared" si="196"/>
        <v>12600</v>
      </c>
      <c r="J190" s="9">
        <f t="shared" si="196"/>
        <v>13000</v>
      </c>
      <c r="K190" s="9">
        <f t="shared" si="196"/>
        <v>13500</v>
      </c>
    </row>
    <row r="191" spans="1:11">
      <c r="A191" s="161">
        <v>31</v>
      </c>
      <c r="B191" s="162"/>
      <c r="C191" s="163"/>
      <c r="D191" s="22" t="s">
        <v>29</v>
      </c>
      <c r="E191" s="9"/>
      <c r="F191" s="9"/>
      <c r="G191" s="10"/>
      <c r="H191" s="10"/>
      <c r="I191" s="10">
        <v>12600</v>
      </c>
      <c r="J191" s="10">
        <v>13000</v>
      </c>
      <c r="K191" s="10">
        <v>13500</v>
      </c>
    </row>
    <row r="192" spans="1:11" ht="15" customHeight="1">
      <c r="A192" s="158" t="s">
        <v>274</v>
      </c>
      <c r="B192" s="159"/>
      <c r="C192" s="160"/>
      <c r="D192" s="27" t="s">
        <v>105</v>
      </c>
      <c r="E192" s="9">
        <f>SUM(E193)</f>
        <v>0</v>
      </c>
      <c r="F192" s="9">
        <f t="shared" ref="F192:K193" si="197">SUM(F193)</f>
        <v>0</v>
      </c>
      <c r="G192" s="9">
        <f t="shared" si="197"/>
        <v>0</v>
      </c>
      <c r="H192" s="9">
        <f t="shared" si="197"/>
        <v>0</v>
      </c>
      <c r="I192" s="9">
        <f t="shared" si="197"/>
        <v>35980</v>
      </c>
      <c r="J192" s="9">
        <f t="shared" si="197"/>
        <v>36800</v>
      </c>
      <c r="K192" s="9">
        <f t="shared" si="197"/>
        <v>38500</v>
      </c>
    </row>
    <row r="193" spans="1:11">
      <c r="A193" s="164">
        <v>3</v>
      </c>
      <c r="B193" s="165"/>
      <c r="C193" s="166"/>
      <c r="D193" s="22" t="s">
        <v>28</v>
      </c>
      <c r="E193" s="9">
        <f>SUM(E194)</f>
        <v>0</v>
      </c>
      <c r="F193" s="9">
        <f t="shared" si="197"/>
        <v>0</v>
      </c>
      <c r="G193" s="9">
        <f t="shared" si="197"/>
        <v>0</v>
      </c>
      <c r="H193" s="9">
        <f t="shared" si="197"/>
        <v>0</v>
      </c>
      <c r="I193" s="9">
        <f t="shared" si="197"/>
        <v>35980</v>
      </c>
      <c r="J193" s="9">
        <f t="shared" si="197"/>
        <v>36800</v>
      </c>
      <c r="K193" s="9">
        <f t="shared" si="197"/>
        <v>38500</v>
      </c>
    </row>
    <row r="194" spans="1:11">
      <c r="A194" s="161">
        <v>31</v>
      </c>
      <c r="B194" s="162"/>
      <c r="C194" s="163"/>
      <c r="D194" s="22" t="s">
        <v>29</v>
      </c>
      <c r="E194" s="9">
        <v>0</v>
      </c>
      <c r="F194" s="9">
        <v>0</v>
      </c>
      <c r="G194" s="10">
        <v>0</v>
      </c>
      <c r="H194" s="10">
        <v>0</v>
      </c>
      <c r="I194" s="10">
        <v>35980</v>
      </c>
      <c r="J194" s="10">
        <v>36800</v>
      </c>
      <c r="K194" s="10">
        <v>38500</v>
      </c>
    </row>
    <row r="195" spans="1:11" ht="42.75" customHeight="1">
      <c r="A195" s="170" t="s">
        <v>189</v>
      </c>
      <c r="B195" s="171"/>
      <c r="C195" s="172"/>
      <c r="D195" s="91" t="s">
        <v>334</v>
      </c>
      <c r="E195" s="93">
        <f t="shared" ref="E195:J195" si="198">SUM(E196)</f>
        <v>442234</v>
      </c>
      <c r="F195" s="93">
        <f t="shared" si="198"/>
        <v>58694.538456433729</v>
      </c>
      <c r="G195" s="93">
        <f t="shared" si="198"/>
        <v>131750</v>
      </c>
      <c r="H195" s="93">
        <f t="shared" si="198"/>
        <v>17486.230008626982</v>
      </c>
      <c r="I195" s="93">
        <f t="shared" si="198"/>
        <v>4700</v>
      </c>
      <c r="J195" s="93">
        <f t="shared" si="198"/>
        <v>3100</v>
      </c>
      <c r="K195" s="93">
        <f t="shared" ref="K195:K197" si="199">SUM(K196)</f>
        <v>3400</v>
      </c>
    </row>
    <row r="196" spans="1:11" ht="15" customHeight="1">
      <c r="A196" s="158" t="s">
        <v>187</v>
      </c>
      <c r="B196" s="159"/>
      <c r="C196" s="160"/>
      <c r="D196" s="27" t="s">
        <v>188</v>
      </c>
      <c r="E196" s="9">
        <f>SUM(E197+E199)</f>
        <v>442234</v>
      </c>
      <c r="F196" s="9">
        <f t="shared" ref="F196:K196" si="200">SUM(F197+F199)</f>
        <v>58694.538456433729</v>
      </c>
      <c r="G196" s="9">
        <f t="shared" si="200"/>
        <v>131750</v>
      </c>
      <c r="H196" s="9">
        <f t="shared" si="200"/>
        <v>17486.230008626982</v>
      </c>
      <c r="I196" s="9">
        <f t="shared" si="200"/>
        <v>4700</v>
      </c>
      <c r="J196" s="9">
        <f t="shared" si="200"/>
        <v>3100</v>
      </c>
      <c r="K196" s="9">
        <f t="shared" si="200"/>
        <v>3400</v>
      </c>
    </row>
    <row r="197" spans="1:11">
      <c r="A197" s="164">
        <v>3</v>
      </c>
      <c r="B197" s="165"/>
      <c r="C197" s="166"/>
      <c r="D197" s="22" t="s">
        <v>28</v>
      </c>
      <c r="E197" s="9">
        <f>SUM(E198)</f>
        <v>259234</v>
      </c>
      <c r="F197" s="9">
        <f t="shared" ref="F197" si="201">SUM(F198)</f>
        <v>34406.264516557167</v>
      </c>
      <c r="G197" s="9">
        <f t="shared" ref="G197" si="202">SUM(G198)</f>
        <v>23000</v>
      </c>
      <c r="H197" s="9">
        <f t="shared" ref="H197" si="203">SUM(H198)</f>
        <v>3052.6245935363991</v>
      </c>
      <c r="I197" s="9">
        <f t="shared" ref="I197" si="204">SUM(I198)</f>
        <v>3100</v>
      </c>
      <c r="J197" s="9">
        <f t="shared" ref="J197" si="205">SUM(J198)</f>
        <v>3100</v>
      </c>
      <c r="K197" s="9">
        <f t="shared" si="199"/>
        <v>3400</v>
      </c>
    </row>
    <row r="198" spans="1:11">
      <c r="A198" s="161">
        <v>32</v>
      </c>
      <c r="B198" s="162"/>
      <c r="C198" s="163"/>
      <c r="D198" s="22" t="s">
        <v>46</v>
      </c>
      <c r="E198" s="9">
        <v>259234</v>
      </c>
      <c r="F198" s="9">
        <f>E198/7.5345</f>
        <v>34406.264516557167</v>
      </c>
      <c r="G198" s="10">
        <v>23000</v>
      </c>
      <c r="H198" s="10">
        <f>G198/7.5345</f>
        <v>3052.6245935363991</v>
      </c>
      <c r="I198" s="10">
        <v>3100</v>
      </c>
      <c r="J198" s="10">
        <v>3100</v>
      </c>
      <c r="K198" s="11">
        <v>3400</v>
      </c>
    </row>
    <row r="199" spans="1:11">
      <c r="A199" s="164">
        <v>4</v>
      </c>
      <c r="B199" s="165"/>
      <c r="C199" s="166"/>
      <c r="D199" s="22" t="s">
        <v>262</v>
      </c>
      <c r="E199" s="9">
        <f>SUM(E200)</f>
        <v>183000</v>
      </c>
      <c r="F199" s="9">
        <f t="shared" ref="F199:K199" si="206">SUM(F200)</f>
        <v>24288.273939876566</v>
      </c>
      <c r="G199" s="9">
        <f t="shared" si="206"/>
        <v>108750</v>
      </c>
      <c r="H199" s="9">
        <f t="shared" si="206"/>
        <v>14433.605415090582</v>
      </c>
      <c r="I199" s="9">
        <f t="shared" si="206"/>
        <v>1600</v>
      </c>
      <c r="J199" s="9">
        <f t="shared" si="206"/>
        <v>0</v>
      </c>
      <c r="K199" s="9">
        <f t="shared" si="206"/>
        <v>0</v>
      </c>
    </row>
    <row r="200" spans="1:11" ht="15" customHeight="1">
      <c r="A200" s="161">
        <v>42</v>
      </c>
      <c r="B200" s="162"/>
      <c r="C200" s="163"/>
      <c r="D200" s="22" t="s">
        <v>273</v>
      </c>
      <c r="E200" s="9">
        <v>183000</v>
      </c>
      <c r="F200" s="9">
        <f>E200/7.5345</f>
        <v>24288.273939876566</v>
      </c>
      <c r="G200" s="9">
        <v>108750</v>
      </c>
      <c r="H200" s="9">
        <f>G200/7.5345</f>
        <v>14433.605415090582</v>
      </c>
      <c r="I200" s="9">
        <v>1600</v>
      </c>
      <c r="J200" s="9"/>
      <c r="K200" s="98"/>
    </row>
    <row r="201" spans="1:11" ht="42" customHeight="1">
      <c r="A201" s="167" t="s">
        <v>199</v>
      </c>
      <c r="B201" s="168"/>
      <c r="C201" s="169"/>
      <c r="D201" s="90" t="s">
        <v>335</v>
      </c>
      <c r="E201" s="96">
        <f t="shared" ref="E201:K201" si="207">SUM(E202)</f>
        <v>164322</v>
      </c>
      <c r="F201" s="96">
        <f t="shared" si="207"/>
        <v>21809.277324308179</v>
      </c>
      <c r="G201" s="96">
        <f t="shared" si="207"/>
        <v>66005</v>
      </c>
      <c r="H201" s="96">
        <f t="shared" si="207"/>
        <v>8760.3689694073928</v>
      </c>
      <c r="I201" s="96">
        <f t="shared" si="207"/>
        <v>8580</v>
      </c>
      <c r="J201" s="96">
        <f t="shared" si="207"/>
        <v>9000</v>
      </c>
      <c r="K201" s="96">
        <f t="shared" si="207"/>
        <v>9400</v>
      </c>
    </row>
    <row r="202" spans="1:11" ht="25.5" customHeight="1">
      <c r="A202" s="170" t="s">
        <v>182</v>
      </c>
      <c r="B202" s="171"/>
      <c r="C202" s="172"/>
      <c r="D202" s="91" t="s">
        <v>275</v>
      </c>
      <c r="E202" s="93">
        <f t="shared" ref="E202:K202" si="208">SUM(E203+E206)</f>
        <v>164322</v>
      </c>
      <c r="F202" s="93">
        <f t="shared" si="208"/>
        <v>21809.277324308179</v>
      </c>
      <c r="G202" s="93">
        <f t="shared" si="208"/>
        <v>66005</v>
      </c>
      <c r="H202" s="93">
        <f t="shared" si="208"/>
        <v>8760.3689694073928</v>
      </c>
      <c r="I202" s="93">
        <f t="shared" si="208"/>
        <v>8580</v>
      </c>
      <c r="J202" s="93">
        <f t="shared" si="208"/>
        <v>9000</v>
      </c>
      <c r="K202" s="93">
        <f t="shared" si="208"/>
        <v>9400</v>
      </c>
    </row>
    <row r="203" spans="1:11" ht="15" customHeight="1">
      <c r="A203" s="158" t="s">
        <v>187</v>
      </c>
      <c r="B203" s="159"/>
      <c r="C203" s="160"/>
      <c r="D203" s="27" t="s">
        <v>188</v>
      </c>
      <c r="E203" s="9">
        <f>SUM(E204)</f>
        <v>25762</v>
      </c>
      <c r="F203" s="9">
        <f t="shared" ref="F203:F204" si="209">SUM(F204)</f>
        <v>3419.204990377596</v>
      </c>
      <c r="G203" s="9">
        <f t="shared" ref="G203:G204" si="210">SUM(G204)</f>
        <v>9880</v>
      </c>
      <c r="H203" s="9">
        <f t="shared" ref="H203:H204" si="211">SUM(H204)</f>
        <v>1311.3013471365052</v>
      </c>
      <c r="I203" s="9">
        <f t="shared" ref="I203:I204" si="212">SUM(I204)</f>
        <v>1716</v>
      </c>
      <c r="J203" s="9">
        <f t="shared" ref="J203:J204" si="213">SUM(J204)</f>
        <v>1800</v>
      </c>
      <c r="K203" s="9">
        <f t="shared" ref="K203:K204" si="214">SUM(K204)</f>
        <v>1900</v>
      </c>
    </row>
    <row r="204" spans="1:11" ht="15" customHeight="1">
      <c r="A204" s="164">
        <v>3</v>
      </c>
      <c r="B204" s="165"/>
      <c r="C204" s="166"/>
      <c r="D204" s="22" t="s">
        <v>28</v>
      </c>
      <c r="E204" s="9">
        <f>SUM(E205)</f>
        <v>25762</v>
      </c>
      <c r="F204" s="9">
        <f t="shared" si="209"/>
        <v>3419.204990377596</v>
      </c>
      <c r="G204" s="9">
        <f t="shared" si="210"/>
        <v>9880</v>
      </c>
      <c r="H204" s="9">
        <f t="shared" si="211"/>
        <v>1311.3013471365052</v>
      </c>
      <c r="I204" s="9">
        <f t="shared" si="212"/>
        <v>1716</v>
      </c>
      <c r="J204" s="9">
        <f t="shared" si="213"/>
        <v>1800</v>
      </c>
      <c r="K204" s="9">
        <f t="shared" si="214"/>
        <v>1900</v>
      </c>
    </row>
    <row r="205" spans="1:11" ht="15" customHeight="1">
      <c r="A205" s="161">
        <v>31</v>
      </c>
      <c r="B205" s="162"/>
      <c r="C205" s="163"/>
      <c r="D205" s="22" t="s">
        <v>29</v>
      </c>
      <c r="E205" s="9">
        <v>25762</v>
      </c>
      <c r="F205" s="9">
        <f>E205/7.5345</f>
        <v>3419.204990377596</v>
      </c>
      <c r="G205" s="10">
        <v>9880</v>
      </c>
      <c r="H205" s="10">
        <f>G205/7.5345</f>
        <v>1311.3013471365052</v>
      </c>
      <c r="I205" s="10">
        <v>1716</v>
      </c>
      <c r="J205" s="10">
        <v>1800</v>
      </c>
      <c r="K205" s="10">
        <v>1900</v>
      </c>
    </row>
    <row r="206" spans="1:11" ht="15" customHeight="1">
      <c r="A206" s="158" t="s">
        <v>272</v>
      </c>
      <c r="B206" s="159"/>
      <c r="C206" s="160"/>
      <c r="D206" s="27" t="s">
        <v>69</v>
      </c>
      <c r="E206" s="9">
        <f>SUM(E207)</f>
        <v>138560</v>
      </c>
      <c r="F206" s="9">
        <f t="shared" ref="F206:K207" si="215">SUM(F207)</f>
        <v>18390.072333930584</v>
      </c>
      <c r="G206" s="9">
        <f t="shared" si="215"/>
        <v>56125</v>
      </c>
      <c r="H206" s="9">
        <f t="shared" si="215"/>
        <v>7449.0676222708871</v>
      </c>
      <c r="I206" s="9">
        <f t="shared" si="215"/>
        <v>6864</v>
      </c>
      <c r="J206" s="9">
        <f t="shared" si="215"/>
        <v>7200</v>
      </c>
      <c r="K206" s="9">
        <f t="shared" si="215"/>
        <v>7500</v>
      </c>
    </row>
    <row r="207" spans="1:11">
      <c r="A207" s="164">
        <v>3</v>
      </c>
      <c r="B207" s="165"/>
      <c r="C207" s="166"/>
      <c r="D207" s="22" t="s">
        <v>28</v>
      </c>
      <c r="E207" s="9">
        <f>SUM(E208)</f>
        <v>138560</v>
      </c>
      <c r="F207" s="9">
        <f t="shared" si="215"/>
        <v>18390.072333930584</v>
      </c>
      <c r="G207" s="9">
        <f t="shared" si="215"/>
        <v>56125</v>
      </c>
      <c r="H207" s="9">
        <f t="shared" si="215"/>
        <v>7449.0676222708871</v>
      </c>
      <c r="I207" s="9">
        <f t="shared" si="215"/>
        <v>6864</v>
      </c>
      <c r="J207" s="9">
        <f t="shared" si="215"/>
        <v>7200</v>
      </c>
      <c r="K207" s="9">
        <f t="shared" si="215"/>
        <v>7500</v>
      </c>
    </row>
    <row r="208" spans="1:11">
      <c r="A208" s="161">
        <v>31</v>
      </c>
      <c r="B208" s="162"/>
      <c r="C208" s="163"/>
      <c r="D208" s="22" t="s">
        <v>29</v>
      </c>
      <c r="E208" s="9">
        <v>138560</v>
      </c>
      <c r="F208" s="9">
        <f>E208/7.5345</f>
        <v>18390.072333930584</v>
      </c>
      <c r="G208" s="9">
        <v>56125</v>
      </c>
      <c r="H208" s="9">
        <f>G208/7.5345</f>
        <v>7449.0676222708871</v>
      </c>
      <c r="I208" s="9">
        <v>6864</v>
      </c>
      <c r="J208" s="9">
        <v>7200</v>
      </c>
      <c r="K208" s="9">
        <v>7500</v>
      </c>
    </row>
    <row r="209" spans="1:11" ht="25.5">
      <c r="A209" s="167" t="s">
        <v>220</v>
      </c>
      <c r="B209" s="168"/>
      <c r="C209" s="169"/>
      <c r="D209" s="90" t="s">
        <v>276</v>
      </c>
      <c r="E209" s="96">
        <f t="shared" ref="E209:K209" si="216">SUM(E210+E217+E221+E225+E229+E233)</f>
        <v>581470</v>
      </c>
      <c r="F209" s="96">
        <f t="shared" si="216"/>
        <v>77174.331408852609</v>
      </c>
      <c r="G209" s="96">
        <f t="shared" si="216"/>
        <v>437500</v>
      </c>
      <c r="H209" s="96">
        <f t="shared" si="216"/>
        <v>58066.22868139889</v>
      </c>
      <c r="I209" s="96">
        <f t="shared" si="216"/>
        <v>169900</v>
      </c>
      <c r="J209" s="96">
        <f t="shared" si="216"/>
        <v>60950</v>
      </c>
      <c r="K209" s="96">
        <f t="shared" si="216"/>
        <v>62270</v>
      </c>
    </row>
    <row r="210" spans="1:11" ht="25.5">
      <c r="A210" s="170" t="s">
        <v>182</v>
      </c>
      <c r="B210" s="171"/>
      <c r="C210" s="172"/>
      <c r="D210" s="91" t="s">
        <v>277</v>
      </c>
      <c r="E210" s="93">
        <f t="shared" ref="E210:J210" si="217">SUM(E211+E214)</f>
        <v>22349</v>
      </c>
      <c r="F210" s="93">
        <f t="shared" si="217"/>
        <v>2966.2220452584775</v>
      </c>
      <c r="G210" s="93">
        <f t="shared" si="217"/>
        <v>33500</v>
      </c>
      <c r="H210" s="93">
        <f t="shared" si="217"/>
        <v>4446.2140818899725</v>
      </c>
      <c r="I210" s="93">
        <f t="shared" si="217"/>
        <v>44100</v>
      </c>
      <c r="J210" s="93">
        <f t="shared" si="217"/>
        <v>1650</v>
      </c>
      <c r="K210" s="93">
        <f t="shared" ref="K210" si="218">SUM(K211+K214)</f>
        <v>1700</v>
      </c>
    </row>
    <row r="211" spans="1:11" ht="15" customHeight="1">
      <c r="A211" s="158" t="s">
        <v>183</v>
      </c>
      <c r="B211" s="159"/>
      <c r="C211" s="160"/>
      <c r="D211" s="27" t="s">
        <v>184</v>
      </c>
      <c r="E211" s="9">
        <f>SUM(E212)</f>
        <v>22349</v>
      </c>
      <c r="F211" s="9">
        <f t="shared" ref="F211:F215" si="219">SUM(F212)</f>
        <v>2966.2220452584775</v>
      </c>
      <c r="G211" s="9">
        <f t="shared" ref="G211:G215" si="220">SUM(G212)</f>
        <v>33500</v>
      </c>
      <c r="H211" s="9">
        <f t="shared" ref="H211:H215" si="221">SUM(H212)</f>
        <v>4446.2140818899725</v>
      </c>
      <c r="I211" s="9">
        <f t="shared" ref="I211:I215" si="222">SUM(I212)</f>
        <v>1600</v>
      </c>
      <c r="J211" s="9">
        <f t="shared" ref="J211:J215" si="223">SUM(J212)</f>
        <v>1650</v>
      </c>
      <c r="K211" s="9">
        <f t="shared" ref="K211:K215" si="224">SUM(K212)</f>
        <v>1700</v>
      </c>
    </row>
    <row r="212" spans="1:11">
      <c r="A212" s="164">
        <v>3</v>
      </c>
      <c r="B212" s="165"/>
      <c r="C212" s="166"/>
      <c r="D212" s="22" t="s">
        <v>28</v>
      </c>
      <c r="E212" s="9">
        <f>SUM(E213)</f>
        <v>22349</v>
      </c>
      <c r="F212" s="9">
        <f t="shared" si="219"/>
        <v>2966.2220452584775</v>
      </c>
      <c r="G212" s="9">
        <f t="shared" si="220"/>
        <v>33500</v>
      </c>
      <c r="H212" s="9">
        <f t="shared" si="221"/>
        <v>4446.2140818899725</v>
      </c>
      <c r="I212" s="9">
        <f t="shared" si="222"/>
        <v>1600</v>
      </c>
      <c r="J212" s="9">
        <f t="shared" si="223"/>
        <v>1650</v>
      </c>
      <c r="K212" s="9">
        <f t="shared" si="224"/>
        <v>1700</v>
      </c>
    </row>
    <row r="213" spans="1:11">
      <c r="A213" s="161">
        <v>32</v>
      </c>
      <c r="B213" s="162"/>
      <c r="C213" s="163"/>
      <c r="D213" s="22" t="s">
        <v>46</v>
      </c>
      <c r="E213" s="9">
        <f>1524+2077+5125+4505+9118</f>
        <v>22349</v>
      </c>
      <c r="F213" s="9">
        <f>E213/7.5345</f>
        <v>2966.2220452584775</v>
      </c>
      <c r="G213" s="10">
        <v>33500</v>
      </c>
      <c r="H213" s="10">
        <f>G213/7.5345</f>
        <v>4446.2140818899725</v>
      </c>
      <c r="I213" s="10">
        <v>1600</v>
      </c>
      <c r="J213" s="10">
        <v>1650</v>
      </c>
      <c r="K213" s="11">
        <v>1700</v>
      </c>
    </row>
    <row r="214" spans="1:11" ht="15" customHeight="1">
      <c r="A214" s="158" t="s">
        <v>187</v>
      </c>
      <c r="B214" s="159"/>
      <c r="C214" s="160"/>
      <c r="D214" s="27" t="s">
        <v>188</v>
      </c>
      <c r="E214" s="9">
        <f>SUM(E215)</f>
        <v>0</v>
      </c>
      <c r="F214" s="9">
        <f t="shared" si="219"/>
        <v>0</v>
      </c>
      <c r="G214" s="9">
        <f t="shared" si="220"/>
        <v>0</v>
      </c>
      <c r="H214" s="9">
        <f t="shared" si="221"/>
        <v>0</v>
      </c>
      <c r="I214" s="9">
        <f t="shared" si="222"/>
        <v>42500</v>
      </c>
      <c r="J214" s="9">
        <f t="shared" si="223"/>
        <v>0</v>
      </c>
      <c r="K214" s="9">
        <f t="shared" si="224"/>
        <v>0</v>
      </c>
    </row>
    <row r="215" spans="1:11">
      <c r="A215" s="164">
        <v>4</v>
      </c>
      <c r="B215" s="165"/>
      <c r="C215" s="166"/>
      <c r="D215" s="22" t="s">
        <v>346</v>
      </c>
      <c r="E215" s="9">
        <f>SUM(E216)</f>
        <v>0</v>
      </c>
      <c r="F215" s="9">
        <f t="shared" si="219"/>
        <v>0</v>
      </c>
      <c r="G215" s="9">
        <f t="shared" si="220"/>
        <v>0</v>
      </c>
      <c r="H215" s="9">
        <f t="shared" si="221"/>
        <v>0</v>
      </c>
      <c r="I215" s="9">
        <f t="shared" si="222"/>
        <v>42500</v>
      </c>
      <c r="J215" s="9">
        <f t="shared" si="223"/>
        <v>0</v>
      </c>
      <c r="K215" s="9">
        <f t="shared" si="224"/>
        <v>0</v>
      </c>
    </row>
    <row r="216" spans="1:11">
      <c r="A216" s="161">
        <v>42</v>
      </c>
      <c r="B216" s="162"/>
      <c r="C216" s="163"/>
      <c r="D216" s="22" t="s">
        <v>46</v>
      </c>
      <c r="E216" s="9">
        <v>0</v>
      </c>
      <c r="F216" s="9">
        <f>E216/7.5345</f>
        <v>0</v>
      </c>
      <c r="G216" s="10">
        <v>0</v>
      </c>
      <c r="H216" s="10">
        <f>G216/7.5345</f>
        <v>0</v>
      </c>
      <c r="I216" s="10">
        <v>42500</v>
      </c>
      <c r="J216" s="10">
        <v>0</v>
      </c>
      <c r="K216" s="11">
        <v>0</v>
      </c>
    </row>
    <row r="217" spans="1:11" ht="25.5">
      <c r="A217" s="170" t="s">
        <v>201</v>
      </c>
      <c r="B217" s="171"/>
      <c r="C217" s="172"/>
      <c r="D217" s="91" t="s">
        <v>278</v>
      </c>
      <c r="E217" s="93">
        <f t="shared" ref="E217:K219" si="225">SUM(E218)</f>
        <v>309206</v>
      </c>
      <c r="F217" s="93">
        <f t="shared" si="225"/>
        <v>41038.688698652863</v>
      </c>
      <c r="G217" s="93">
        <f t="shared" si="225"/>
        <v>170000</v>
      </c>
      <c r="H217" s="93">
        <f t="shared" si="225"/>
        <v>22562.877430486427</v>
      </c>
      <c r="I217" s="93">
        <f t="shared" si="225"/>
        <v>25000</v>
      </c>
      <c r="J217" s="93">
        <f t="shared" si="225"/>
        <v>25000</v>
      </c>
      <c r="K217" s="93">
        <f t="shared" si="225"/>
        <v>25170</v>
      </c>
    </row>
    <row r="218" spans="1:11" ht="15" customHeight="1">
      <c r="A218" s="158" t="s">
        <v>187</v>
      </c>
      <c r="B218" s="159"/>
      <c r="C218" s="160"/>
      <c r="D218" s="27" t="s">
        <v>188</v>
      </c>
      <c r="E218" s="9">
        <f>SUM(E219)</f>
        <v>309206</v>
      </c>
      <c r="F218" s="9">
        <f t="shared" si="225"/>
        <v>41038.688698652863</v>
      </c>
      <c r="G218" s="9">
        <f t="shared" si="225"/>
        <v>170000</v>
      </c>
      <c r="H218" s="9">
        <f t="shared" si="225"/>
        <v>22562.877430486427</v>
      </c>
      <c r="I218" s="9">
        <f t="shared" si="225"/>
        <v>25000</v>
      </c>
      <c r="J218" s="9">
        <f t="shared" si="225"/>
        <v>25000</v>
      </c>
      <c r="K218" s="9">
        <f t="shared" si="225"/>
        <v>25170</v>
      </c>
    </row>
    <row r="219" spans="1:11">
      <c r="A219" s="164">
        <v>3</v>
      </c>
      <c r="B219" s="165"/>
      <c r="C219" s="166"/>
      <c r="D219" s="22" t="s">
        <v>28</v>
      </c>
      <c r="E219" s="9">
        <f>SUM(E220)</f>
        <v>309206</v>
      </c>
      <c r="F219" s="9">
        <f t="shared" si="225"/>
        <v>41038.688698652863</v>
      </c>
      <c r="G219" s="9">
        <f t="shared" si="225"/>
        <v>170000</v>
      </c>
      <c r="H219" s="9">
        <f t="shared" si="225"/>
        <v>22562.877430486427</v>
      </c>
      <c r="I219" s="9">
        <f t="shared" si="225"/>
        <v>25000</v>
      </c>
      <c r="J219" s="9">
        <f t="shared" si="225"/>
        <v>25000</v>
      </c>
      <c r="K219" s="9">
        <f t="shared" si="225"/>
        <v>25170</v>
      </c>
    </row>
    <row r="220" spans="1:11">
      <c r="A220" s="161">
        <v>32</v>
      </c>
      <c r="B220" s="162"/>
      <c r="C220" s="163"/>
      <c r="D220" s="22" t="s">
        <v>46</v>
      </c>
      <c r="E220" s="9">
        <f>33264+23334+16095+15378+9713+192088+10871+3018+5445</f>
        <v>309206</v>
      </c>
      <c r="F220" s="9">
        <f>E220/7.5345</f>
        <v>41038.688698652863</v>
      </c>
      <c r="G220" s="10">
        <v>170000</v>
      </c>
      <c r="H220" s="10">
        <f>G220/7.5345</f>
        <v>22562.877430486427</v>
      </c>
      <c r="I220" s="10">
        <v>25000</v>
      </c>
      <c r="J220" s="10">
        <v>25000</v>
      </c>
      <c r="K220" s="11">
        <v>25170</v>
      </c>
    </row>
    <row r="221" spans="1:11">
      <c r="A221" s="170" t="s">
        <v>204</v>
      </c>
      <c r="B221" s="171"/>
      <c r="C221" s="172"/>
      <c r="D221" s="91" t="s">
        <v>279</v>
      </c>
      <c r="E221" s="93">
        <f t="shared" ref="E221:K223" si="226">SUM(E222)</f>
        <v>22152</v>
      </c>
      <c r="F221" s="93">
        <f t="shared" si="226"/>
        <v>2940.0756520007963</v>
      </c>
      <c r="G221" s="93">
        <f t="shared" si="226"/>
        <v>22000</v>
      </c>
      <c r="H221" s="93">
        <f t="shared" si="226"/>
        <v>2919.9017851217732</v>
      </c>
      <c r="I221" s="93">
        <f t="shared" si="226"/>
        <v>3100</v>
      </c>
      <c r="J221" s="93">
        <f t="shared" si="226"/>
        <v>3100</v>
      </c>
      <c r="K221" s="93">
        <f t="shared" si="226"/>
        <v>3300</v>
      </c>
    </row>
    <row r="222" spans="1:11" ht="15" customHeight="1">
      <c r="A222" s="158" t="s">
        <v>187</v>
      </c>
      <c r="B222" s="159"/>
      <c r="C222" s="160"/>
      <c r="D222" s="27" t="s">
        <v>188</v>
      </c>
      <c r="E222" s="9">
        <f>SUM(E223)</f>
        <v>22152</v>
      </c>
      <c r="F222" s="9">
        <f t="shared" si="226"/>
        <v>2940.0756520007963</v>
      </c>
      <c r="G222" s="9">
        <f t="shared" si="226"/>
        <v>22000</v>
      </c>
      <c r="H222" s="9">
        <f t="shared" si="226"/>
        <v>2919.9017851217732</v>
      </c>
      <c r="I222" s="9">
        <f t="shared" si="226"/>
        <v>3100</v>
      </c>
      <c r="J222" s="9">
        <f t="shared" si="226"/>
        <v>3100</v>
      </c>
      <c r="K222" s="9">
        <f t="shared" si="226"/>
        <v>3300</v>
      </c>
    </row>
    <row r="223" spans="1:11">
      <c r="A223" s="164">
        <v>3</v>
      </c>
      <c r="B223" s="165"/>
      <c r="C223" s="166"/>
      <c r="D223" s="22" t="s">
        <v>28</v>
      </c>
      <c r="E223" s="9">
        <f>SUM(E224)</f>
        <v>22152</v>
      </c>
      <c r="F223" s="9">
        <f t="shared" si="226"/>
        <v>2940.0756520007963</v>
      </c>
      <c r="G223" s="9">
        <f t="shared" si="226"/>
        <v>22000</v>
      </c>
      <c r="H223" s="9">
        <f t="shared" si="226"/>
        <v>2919.9017851217732</v>
      </c>
      <c r="I223" s="9">
        <f t="shared" si="226"/>
        <v>3100</v>
      </c>
      <c r="J223" s="9">
        <f t="shared" si="226"/>
        <v>3100</v>
      </c>
      <c r="K223" s="9">
        <f t="shared" si="226"/>
        <v>3300</v>
      </c>
    </row>
    <row r="224" spans="1:11">
      <c r="A224" s="161">
        <v>32</v>
      </c>
      <c r="B224" s="162"/>
      <c r="C224" s="163"/>
      <c r="D224" s="22" t="s">
        <v>46</v>
      </c>
      <c r="E224" s="9">
        <f>8613+1281+12258</f>
        <v>22152</v>
      </c>
      <c r="F224" s="9">
        <f>E224/7.5345</f>
        <v>2940.0756520007963</v>
      </c>
      <c r="G224" s="10">
        <v>22000</v>
      </c>
      <c r="H224" s="10">
        <f>G224/7.5345</f>
        <v>2919.9017851217732</v>
      </c>
      <c r="I224" s="10">
        <v>3100</v>
      </c>
      <c r="J224" s="10">
        <v>3100</v>
      </c>
      <c r="K224" s="11">
        <v>3300</v>
      </c>
    </row>
    <row r="225" spans="1:14" ht="26.25" customHeight="1">
      <c r="A225" s="170" t="s">
        <v>280</v>
      </c>
      <c r="B225" s="171"/>
      <c r="C225" s="172"/>
      <c r="D225" s="91" t="s">
        <v>281</v>
      </c>
      <c r="E225" s="93">
        <f t="shared" ref="E225:K227" si="227">SUM(E226)</f>
        <v>9242</v>
      </c>
      <c r="F225" s="93">
        <f t="shared" si="227"/>
        <v>1226.6241953679739</v>
      </c>
      <c r="G225" s="93">
        <f t="shared" si="227"/>
        <v>8000</v>
      </c>
      <c r="H225" s="93">
        <f t="shared" si="227"/>
        <v>1061.7824673170085</v>
      </c>
      <c r="I225" s="93">
        <f t="shared" si="227"/>
        <v>1200</v>
      </c>
      <c r="J225" s="93">
        <f t="shared" si="227"/>
        <v>1200</v>
      </c>
      <c r="K225" s="93">
        <f t="shared" si="227"/>
        <v>1400</v>
      </c>
    </row>
    <row r="226" spans="1:14" ht="15" customHeight="1">
      <c r="A226" s="158" t="s">
        <v>187</v>
      </c>
      <c r="B226" s="159"/>
      <c r="C226" s="160"/>
      <c r="D226" s="27" t="s">
        <v>188</v>
      </c>
      <c r="E226" s="9">
        <f>SUM(E227)</f>
        <v>9242</v>
      </c>
      <c r="F226" s="9">
        <f t="shared" si="227"/>
        <v>1226.6241953679739</v>
      </c>
      <c r="G226" s="9">
        <f t="shared" si="227"/>
        <v>8000</v>
      </c>
      <c r="H226" s="9">
        <f t="shared" si="227"/>
        <v>1061.7824673170085</v>
      </c>
      <c r="I226" s="9">
        <f t="shared" si="227"/>
        <v>1200</v>
      </c>
      <c r="J226" s="9">
        <f t="shared" si="227"/>
        <v>1200</v>
      </c>
      <c r="K226" s="9">
        <f t="shared" si="227"/>
        <v>1400</v>
      </c>
    </row>
    <row r="227" spans="1:14">
      <c r="A227" s="164">
        <v>3</v>
      </c>
      <c r="B227" s="165"/>
      <c r="C227" s="166"/>
      <c r="D227" s="22" t="s">
        <v>28</v>
      </c>
      <c r="E227" s="9">
        <f>SUM(E228)</f>
        <v>9242</v>
      </c>
      <c r="F227" s="9">
        <f t="shared" si="227"/>
        <v>1226.6241953679739</v>
      </c>
      <c r="G227" s="9">
        <f t="shared" si="227"/>
        <v>8000</v>
      </c>
      <c r="H227" s="9">
        <f t="shared" si="227"/>
        <v>1061.7824673170085</v>
      </c>
      <c r="I227" s="9">
        <f t="shared" si="227"/>
        <v>1200</v>
      </c>
      <c r="J227" s="9">
        <f t="shared" si="227"/>
        <v>1200</v>
      </c>
      <c r="K227" s="9">
        <f t="shared" si="227"/>
        <v>1400</v>
      </c>
    </row>
    <row r="228" spans="1:14">
      <c r="A228" s="161">
        <v>32</v>
      </c>
      <c r="B228" s="162"/>
      <c r="C228" s="163"/>
      <c r="D228" s="22" t="s">
        <v>46</v>
      </c>
      <c r="E228" s="9">
        <f>9242</f>
        <v>9242</v>
      </c>
      <c r="F228" s="9">
        <f>E228/7.5345</f>
        <v>1226.6241953679739</v>
      </c>
      <c r="G228" s="10">
        <v>8000</v>
      </c>
      <c r="H228" s="10">
        <f>G228/7.5345</f>
        <v>1061.7824673170085</v>
      </c>
      <c r="I228" s="10">
        <v>1200</v>
      </c>
      <c r="J228" s="10">
        <v>1200</v>
      </c>
      <c r="K228" s="11">
        <v>1400</v>
      </c>
    </row>
    <row r="229" spans="1:14" ht="38.25">
      <c r="A229" s="170" t="s">
        <v>282</v>
      </c>
      <c r="B229" s="171"/>
      <c r="C229" s="172"/>
      <c r="D229" s="91" t="s">
        <v>283</v>
      </c>
      <c r="E229" s="93">
        <f t="shared" ref="E229:K231" si="228">SUM(E230)</f>
        <v>17587</v>
      </c>
      <c r="F229" s="93">
        <f t="shared" si="228"/>
        <v>2334.1960315880283</v>
      </c>
      <c r="G229" s="93">
        <f t="shared" si="228"/>
        <v>34000</v>
      </c>
      <c r="H229" s="93">
        <f t="shared" si="228"/>
        <v>4512.5754860972856</v>
      </c>
      <c r="I229" s="93">
        <f t="shared" si="228"/>
        <v>6000</v>
      </c>
      <c r="J229" s="93">
        <f t="shared" si="228"/>
        <v>6000</v>
      </c>
      <c r="K229" s="93">
        <f t="shared" si="228"/>
        <v>6200</v>
      </c>
    </row>
    <row r="230" spans="1:14" ht="15" customHeight="1">
      <c r="A230" s="158" t="s">
        <v>187</v>
      </c>
      <c r="B230" s="159"/>
      <c r="C230" s="160"/>
      <c r="D230" s="27" t="s">
        <v>188</v>
      </c>
      <c r="E230" s="9">
        <f>SUM(E231)</f>
        <v>17587</v>
      </c>
      <c r="F230" s="9">
        <f t="shared" si="228"/>
        <v>2334.1960315880283</v>
      </c>
      <c r="G230" s="9">
        <f t="shared" si="228"/>
        <v>34000</v>
      </c>
      <c r="H230" s="9">
        <f t="shared" si="228"/>
        <v>4512.5754860972856</v>
      </c>
      <c r="I230" s="9">
        <f t="shared" si="228"/>
        <v>6000</v>
      </c>
      <c r="J230" s="9">
        <f t="shared" si="228"/>
        <v>6000</v>
      </c>
      <c r="K230" s="9">
        <f t="shared" si="228"/>
        <v>6200</v>
      </c>
      <c r="L230" s="87"/>
      <c r="M230" s="87"/>
      <c r="N230" s="87"/>
    </row>
    <row r="231" spans="1:14">
      <c r="A231" s="164">
        <v>3</v>
      </c>
      <c r="B231" s="165"/>
      <c r="C231" s="166"/>
      <c r="D231" s="22" t="s">
        <v>28</v>
      </c>
      <c r="E231" s="9">
        <f>SUM(E232)</f>
        <v>17587</v>
      </c>
      <c r="F231" s="9">
        <f t="shared" si="228"/>
        <v>2334.1960315880283</v>
      </c>
      <c r="G231" s="9">
        <f t="shared" si="228"/>
        <v>34000</v>
      </c>
      <c r="H231" s="9">
        <f t="shared" si="228"/>
        <v>4512.5754860972856</v>
      </c>
      <c r="I231" s="9">
        <f t="shared" si="228"/>
        <v>6000</v>
      </c>
      <c r="J231" s="9">
        <f t="shared" si="228"/>
        <v>6000</v>
      </c>
      <c r="K231" s="9">
        <f t="shared" si="228"/>
        <v>6200</v>
      </c>
    </row>
    <row r="232" spans="1:14">
      <c r="A232" s="161">
        <v>32</v>
      </c>
      <c r="B232" s="162"/>
      <c r="C232" s="163"/>
      <c r="D232" s="22" t="s">
        <v>46</v>
      </c>
      <c r="E232" s="9">
        <f>13815+177+3595</f>
        <v>17587</v>
      </c>
      <c r="F232" s="9">
        <f>E232/7.5345</f>
        <v>2334.1960315880283</v>
      </c>
      <c r="G232" s="10">
        <v>34000</v>
      </c>
      <c r="H232" s="10">
        <f>G232/7.5345</f>
        <v>4512.5754860972856</v>
      </c>
      <c r="I232" s="10">
        <v>6000</v>
      </c>
      <c r="J232" s="10">
        <v>6000</v>
      </c>
      <c r="K232" s="11">
        <v>6200</v>
      </c>
    </row>
    <row r="233" spans="1:14" ht="25.5">
      <c r="A233" s="170" t="s">
        <v>284</v>
      </c>
      <c r="B233" s="171"/>
      <c r="C233" s="172"/>
      <c r="D233" s="91" t="s">
        <v>285</v>
      </c>
      <c r="E233" s="93">
        <f t="shared" ref="E233:K233" si="229">SUM(E234)</f>
        <v>200934</v>
      </c>
      <c r="F233" s="93">
        <f t="shared" si="229"/>
        <v>26668.524785984471</v>
      </c>
      <c r="G233" s="93">
        <f t="shared" si="229"/>
        <v>170000</v>
      </c>
      <c r="H233" s="93">
        <f t="shared" si="229"/>
        <v>22562.877430486427</v>
      </c>
      <c r="I233" s="93">
        <f t="shared" si="229"/>
        <v>90500</v>
      </c>
      <c r="J233" s="93">
        <f t="shared" si="229"/>
        <v>24000</v>
      </c>
      <c r="K233" s="93">
        <f t="shared" si="229"/>
        <v>24500</v>
      </c>
    </row>
    <row r="234" spans="1:14" ht="15" customHeight="1">
      <c r="A234" s="158" t="s">
        <v>187</v>
      </c>
      <c r="B234" s="159"/>
      <c r="C234" s="160"/>
      <c r="D234" s="27" t="s">
        <v>188</v>
      </c>
      <c r="E234" s="9">
        <f>SUM(E235+E237)</f>
        <v>200934</v>
      </c>
      <c r="F234" s="9">
        <f t="shared" ref="F234:K234" si="230">SUM(F235+F237)</f>
        <v>26668.524785984471</v>
      </c>
      <c r="G234" s="9">
        <f t="shared" si="230"/>
        <v>170000</v>
      </c>
      <c r="H234" s="9">
        <f t="shared" si="230"/>
        <v>22562.877430486427</v>
      </c>
      <c r="I234" s="9">
        <f t="shared" si="230"/>
        <v>90500</v>
      </c>
      <c r="J234" s="9">
        <f t="shared" si="230"/>
        <v>24000</v>
      </c>
      <c r="K234" s="9">
        <f t="shared" si="230"/>
        <v>24500</v>
      </c>
    </row>
    <row r="235" spans="1:14">
      <c r="A235" s="164">
        <v>3</v>
      </c>
      <c r="B235" s="165"/>
      <c r="C235" s="166"/>
      <c r="D235" s="22" t="s">
        <v>28</v>
      </c>
      <c r="E235" s="9">
        <f>SUM(E236)</f>
        <v>142184</v>
      </c>
      <c r="F235" s="9">
        <f t="shared" ref="F235:K235" si="231">SUM(F236)</f>
        <v>18871.05979162519</v>
      </c>
      <c r="G235" s="9">
        <f t="shared" si="231"/>
        <v>170000</v>
      </c>
      <c r="H235" s="9">
        <f t="shared" si="231"/>
        <v>22562.877430486427</v>
      </c>
      <c r="I235" s="9">
        <f t="shared" si="231"/>
        <v>24000</v>
      </c>
      <c r="J235" s="9">
        <f t="shared" si="231"/>
        <v>24000</v>
      </c>
      <c r="K235" s="9">
        <f t="shared" si="231"/>
        <v>24500</v>
      </c>
    </row>
    <row r="236" spans="1:14">
      <c r="A236" s="161">
        <v>32</v>
      </c>
      <c r="B236" s="162"/>
      <c r="C236" s="163"/>
      <c r="D236" s="22" t="s">
        <v>46</v>
      </c>
      <c r="E236" s="9">
        <f>85849+56335</f>
        <v>142184</v>
      </c>
      <c r="F236" s="9">
        <f>E236/7.5345</f>
        <v>18871.05979162519</v>
      </c>
      <c r="G236" s="10">
        <v>170000</v>
      </c>
      <c r="H236" s="10">
        <f>G236/7.5345</f>
        <v>22562.877430486427</v>
      </c>
      <c r="I236" s="10">
        <v>24000</v>
      </c>
      <c r="J236" s="10">
        <v>24000</v>
      </c>
      <c r="K236" s="11">
        <v>24500</v>
      </c>
    </row>
    <row r="237" spans="1:14">
      <c r="A237" s="164">
        <v>4</v>
      </c>
      <c r="B237" s="165"/>
      <c r="C237" s="166"/>
      <c r="D237" s="22" t="s">
        <v>262</v>
      </c>
      <c r="E237" s="9">
        <f>SUM(E238)</f>
        <v>58750</v>
      </c>
      <c r="F237" s="9">
        <f t="shared" ref="F237:K237" si="232">SUM(F238)</f>
        <v>7797.4649943592804</v>
      </c>
      <c r="G237" s="9">
        <f t="shared" si="232"/>
        <v>0</v>
      </c>
      <c r="H237" s="9">
        <f t="shared" si="232"/>
        <v>0</v>
      </c>
      <c r="I237" s="9">
        <f t="shared" si="232"/>
        <v>66500</v>
      </c>
      <c r="J237" s="9">
        <f t="shared" si="232"/>
        <v>0</v>
      </c>
      <c r="K237" s="9">
        <f t="shared" si="232"/>
        <v>0</v>
      </c>
    </row>
    <row r="238" spans="1:14">
      <c r="A238" s="161">
        <v>42</v>
      </c>
      <c r="B238" s="162"/>
      <c r="C238" s="163"/>
      <c r="D238" s="22" t="s">
        <v>286</v>
      </c>
      <c r="E238" s="9">
        <v>58750</v>
      </c>
      <c r="F238" s="9">
        <f>E238/7.5345</f>
        <v>7797.4649943592804</v>
      </c>
      <c r="G238" s="10">
        <v>0</v>
      </c>
      <c r="H238" s="10">
        <v>0</v>
      </c>
      <c r="I238" s="10">
        <v>66500</v>
      </c>
      <c r="J238" s="10">
        <v>0</v>
      </c>
      <c r="K238" s="11">
        <v>0</v>
      </c>
    </row>
    <row r="239" spans="1:14" ht="25.5">
      <c r="A239" s="176" t="s">
        <v>296</v>
      </c>
      <c r="B239" s="177"/>
      <c r="C239" s="178"/>
      <c r="D239" s="89" t="s">
        <v>287</v>
      </c>
      <c r="E239" s="95">
        <f t="shared" ref="E239:J239" si="233">SUM(E240+E248+E255+E263)</f>
        <v>2875818</v>
      </c>
      <c r="F239" s="95">
        <f t="shared" si="233"/>
        <v>381686.64144933305</v>
      </c>
      <c r="G239" s="95">
        <f t="shared" si="233"/>
        <v>3040440</v>
      </c>
      <c r="H239" s="95">
        <f t="shared" si="233"/>
        <v>403535.73561616562</v>
      </c>
      <c r="I239" s="95">
        <f t="shared" si="233"/>
        <v>656100</v>
      </c>
      <c r="J239" s="95">
        <f t="shared" si="233"/>
        <v>289700</v>
      </c>
      <c r="K239" s="95">
        <f>SUM(K240+K248+K255+K263)</f>
        <v>316992</v>
      </c>
    </row>
    <row r="240" spans="1:14" ht="25.5" customHeight="1">
      <c r="A240" s="167" t="s">
        <v>181</v>
      </c>
      <c r="B240" s="168"/>
      <c r="C240" s="169"/>
      <c r="D240" s="90" t="s">
        <v>288</v>
      </c>
      <c r="E240" s="96">
        <f t="shared" ref="E240:K240" si="234">SUM(E241)</f>
        <v>1448722</v>
      </c>
      <c r="F240" s="96">
        <f t="shared" si="234"/>
        <v>192278.45245205387</v>
      </c>
      <c r="G240" s="96">
        <f t="shared" si="234"/>
        <v>0</v>
      </c>
      <c r="H240" s="96">
        <f t="shared" si="234"/>
        <v>0</v>
      </c>
      <c r="I240" s="96">
        <f t="shared" si="234"/>
        <v>33200</v>
      </c>
      <c r="J240" s="96">
        <f t="shared" si="234"/>
        <v>80000</v>
      </c>
      <c r="K240" s="96">
        <f t="shared" si="234"/>
        <v>100000</v>
      </c>
    </row>
    <row r="241" spans="1:11" ht="25.5" customHeight="1">
      <c r="A241" s="170" t="s">
        <v>189</v>
      </c>
      <c r="B241" s="171"/>
      <c r="C241" s="172"/>
      <c r="D241" s="91" t="s">
        <v>289</v>
      </c>
      <c r="E241" s="93">
        <f t="shared" ref="E241:K241" si="235">SUM(E242+E244+E246)</f>
        <v>1448722</v>
      </c>
      <c r="F241" s="93">
        <f t="shared" si="235"/>
        <v>192278.45245205387</v>
      </c>
      <c r="G241" s="93">
        <f t="shared" si="235"/>
        <v>0</v>
      </c>
      <c r="H241" s="93">
        <f t="shared" si="235"/>
        <v>0</v>
      </c>
      <c r="I241" s="93">
        <f t="shared" si="235"/>
        <v>33200</v>
      </c>
      <c r="J241" s="93">
        <f t="shared" si="235"/>
        <v>80000</v>
      </c>
      <c r="K241" s="93">
        <f t="shared" si="235"/>
        <v>100000</v>
      </c>
    </row>
    <row r="242" spans="1:11" ht="15" customHeight="1">
      <c r="A242" s="158" t="s">
        <v>274</v>
      </c>
      <c r="B242" s="159"/>
      <c r="C242" s="160"/>
      <c r="D242" s="27" t="s">
        <v>105</v>
      </c>
      <c r="E242" s="9">
        <f>SUM(E243)</f>
        <v>27194</v>
      </c>
      <c r="F242" s="9">
        <f t="shared" ref="F242:K242" si="236">SUM(F243)</f>
        <v>3609.2640520273408</v>
      </c>
      <c r="G242" s="9">
        <f t="shared" si="236"/>
        <v>0</v>
      </c>
      <c r="H242" s="9">
        <f t="shared" si="236"/>
        <v>0</v>
      </c>
      <c r="I242" s="9">
        <f t="shared" si="236"/>
        <v>0</v>
      </c>
      <c r="J242" s="9">
        <f t="shared" si="236"/>
        <v>0</v>
      </c>
      <c r="K242" s="9">
        <f t="shared" si="236"/>
        <v>0</v>
      </c>
    </row>
    <row r="243" spans="1:11" ht="18.75" customHeight="1">
      <c r="A243" s="161">
        <v>42</v>
      </c>
      <c r="B243" s="162"/>
      <c r="C243" s="163"/>
      <c r="D243" s="22" t="s">
        <v>273</v>
      </c>
      <c r="E243" s="9">
        <v>27194</v>
      </c>
      <c r="F243" s="9">
        <f>E243/7.5345</f>
        <v>3609.2640520273408</v>
      </c>
      <c r="G243" s="10">
        <v>0</v>
      </c>
      <c r="H243" s="10">
        <f>G243/7.5345</f>
        <v>0</v>
      </c>
      <c r="I243" s="10">
        <v>0</v>
      </c>
      <c r="J243" s="10">
        <v>0</v>
      </c>
      <c r="K243" s="11">
        <v>0</v>
      </c>
    </row>
    <row r="244" spans="1:11" ht="15" customHeight="1">
      <c r="A244" s="158" t="s">
        <v>187</v>
      </c>
      <c r="B244" s="159"/>
      <c r="C244" s="160"/>
      <c r="D244" s="27" t="s">
        <v>188</v>
      </c>
      <c r="E244" s="9">
        <f>SUM(E245)</f>
        <v>1421528</v>
      </c>
      <c r="F244" s="9">
        <f t="shared" ref="F244:K244" si="237">SUM(F245)</f>
        <v>188669.18840002653</v>
      </c>
      <c r="G244" s="9">
        <f t="shared" si="237"/>
        <v>0</v>
      </c>
      <c r="H244" s="9">
        <f t="shared" si="237"/>
        <v>0</v>
      </c>
      <c r="I244" s="9">
        <f t="shared" si="237"/>
        <v>32080</v>
      </c>
      <c r="J244" s="9">
        <f t="shared" si="237"/>
        <v>80000</v>
      </c>
      <c r="K244" s="9">
        <f t="shared" si="237"/>
        <v>100000</v>
      </c>
    </row>
    <row r="245" spans="1:11" ht="19.5" customHeight="1">
      <c r="A245" s="161">
        <v>42</v>
      </c>
      <c r="B245" s="162"/>
      <c r="C245" s="163"/>
      <c r="D245" s="22" t="s">
        <v>273</v>
      </c>
      <c r="E245" s="9">
        <f>1448722-27194</f>
        <v>1421528</v>
      </c>
      <c r="F245" s="9">
        <f>E245/7.5345</f>
        <v>188669.18840002653</v>
      </c>
      <c r="G245" s="10">
        <v>0</v>
      </c>
      <c r="H245" s="10">
        <v>0</v>
      </c>
      <c r="I245" s="10">
        <v>32080</v>
      </c>
      <c r="J245" s="10">
        <v>80000</v>
      </c>
      <c r="K245" s="11">
        <v>100000</v>
      </c>
    </row>
    <row r="246" spans="1:11" ht="19.5" customHeight="1">
      <c r="A246" s="158" t="s">
        <v>298</v>
      </c>
      <c r="B246" s="159"/>
      <c r="C246" s="160"/>
      <c r="D246" s="27" t="s">
        <v>188</v>
      </c>
      <c r="E246" s="9">
        <f>SUM(E247)</f>
        <v>0</v>
      </c>
      <c r="F246" s="9">
        <f t="shared" ref="F246:K246" si="238">SUM(F247)</f>
        <v>0</v>
      </c>
      <c r="G246" s="9">
        <f t="shared" si="238"/>
        <v>0</v>
      </c>
      <c r="H246" s="9">
        <f t="shared" si="238"/>
        <v>0</v>
      </c>
      <c r="I246" s="9">
        <f t="shared" si="238"/>
        <v>1120</v>
      </c>
      <c r="J246" s="9">
        <f t="shared" si="238"/>
        <v>0</v>
      </c>
      <c r="K246" s="9">
        <f t="shared" si="238"/>
        <v>0</v>
      </c>
    </row>
    <row r="247" spans="1:11" ht="19.5" customHeight="1">
      <c r="A247" s="161">
        <v>42</v>
      </c>
      <c r="B247" s="162"/>
      <c r="C247" s="163"/>
      <c r="D247" s="22" t="s">
        <v>273</v>
      </c>
      <c r="E247" s="9">
        <v>0</v>
      </c>
      <c r="F247" s="9">
        <v>0</v>
      </c>
      <c r="G247" s="9">
        <v>0</v>
      </c>
      <c r="H247" s="9">
        <v>0</v>
      </c>
      <c r="I247" s="9">
        <v>1120</v>
      </c>
      <c r="J247" s="9">
        <v>0</v>
      </c>
      <c r="K247" s="98">
        <v>0</v>
      </c>
    </row>
    <row r="248" spans="1:11" ht="25.5" customHeight="1">
      <c r="A248" s="167" t="s">
        <v>199</v>
      </c>
      <c r="B248" s="168"/>
      <c r="C248" s="169"/>
      <c r="D248" s="90" t="s">
        <v>339</v>
      </c>
      <c r="E248" s="96">
        <f t="shared" ref="E248:K248" si="239">SUM(E249)</f>
        <v>95766</v>
      </c>
      <c r="F248" s="96">
        <f t="shared" si="239"/>
        <v>12710.332470635078</v>
      </c>
      <c r="G248" s="96">
        <f t="shared" si="239"/>
        <v>293282</v>
      </c>
      <c r="H248" s="96">
        <f t="shared" si="239"/>
        <v>38925.210697458358</v>
      </c>
      <c r="I248" s="96">
        <f t="shared" si="239"/>
        <v>25800</v>
      </c>
      <c r="J248" s="96">
        <f t="shared" si="239"/>
        <v>0</v>
      </c>
      <c r="K248" s="96">
        <f t="shared" si="239"/>
        <v>0</v>
      </c>
    </row>
    <row r="249" spans="1:11" ht="25.5" customHeight="1">
      <c r="A249" s="170" t="s">
        <v>189</v>
      </c>
      <c r="B249" s="171"/>
      <c r="C249" s="172"/>
      <c r="D249" s="91" t="s">
        <v>290</v>
      </c>
      <c r="E249" s="93">
        <f t="shared" ref="E249:K249" si="240">SUM(E250+E253)</f>
        <v>95766</v>
      </c>
      <c r="F249" s="93">
        <f t="shared" si="240"/>
        <v>12710.332470635078</v>
      </c>
      <c r="G249" s="93">
        <f t="shared" si="240"/>
        <v>293282</v>
      </c>
      <c r="H249" s="93">
        <f t="shared" si="240"/>
        <v>38925.210697458358</v>
      </c>
      <c r="I249" s="93">
        <f t="shared" si="240"/>
        <v>25800</v>
      </c>
      <c r="J249" s="93">
        <f t="shared" si="240"/>
        <v>0</v>
      </c>
      <c r="K249" s="93">
        <f t="shared" si="240"/>
        <v>0</v>
      </c>
    </row>
    <row r="250" spans="1:11" ht="25.5" customHeight="1">
      <c r="A250" s="158" t="s">
        <v>187</v>
      </c>
      <c r="B250" s="159"/>
      <c r="C250" s="160"/>
      <c r="D250" s="27" t="s">
        <v>188</v>
      </c>
      <c r="E250" s="9">
        <f>SUM(E251)</f>
        <v>76613</v>
      </c>
      <c r="F250" s="9">
        <f t="shared" ref="F250:K251" si="241">SUM(F251)</f>
        <v>10168.292521069745</v>
      </c>
      <c r="G250" s="9">
        <f t="shared" si="241"/>
        <v>49875</v>
      </c>
      <c r="H250" s="9">
        <f t="shared" si="241"/>
        <v>6619.5500696794743</v>
      </c>
      <c r="I250" s="9">
        <f>SUM(I251)</f>
        <v>25800</v>
      </c>
      <c r="J250" s="9">
        <f t="shared" si="241"/>
        <v>0</v>
      </c>
      <c r="K250" s="9">
        <f t="shared" si="241"/>
        <v>0</v>
      </c>
    </row>
    <row r="251" spans="1:11">
      <c r="A251" s="164">
        <v>4</v>
      </c>
      <c r="B251" s="165"/>
      <c r="C251" s="166"/>
      <c r="D251" s="22" t="s">
        <v>262</v>
      </c>
      <c r="E251" s="9">
        <f>SUM(E252)</f>
        <v>76613</v>
      </c>
      <c r="F251" s="9">
        <f t="shared" si="241"/>
        <v>10168.292521069745</v>
      </c>
      <c r="G251" s="9">
        <f t="shared" si="241"/>
        <v>49875</v>
      </c>
      <c r="H251" s="9">
        <f t="shared" si="241"/>
        <v>6619.5500696794743</v>
      </c>
      <c r="I251" s="9">
        <f t="shared" si="241"/>
        <v>25800</v>
      </c>
      <c r="J251" s="9">
        <f t="shared" si="241"/>
        <v>0</v>
      </c>
      <c r="K251" s="9">
        <f t="shared" si="241"/>
        <v>0</v>
      </c>
    </row>
    <row r="252" spans="1:11" ht="25.5">
      <c r="A252" s="161">
        <v>42</v>
      </c>
      <c r="B252" s="162"/>
      <c r="C252" s="163"/>
      <c r="D252" s="22" t="s">
        <v>273</v>
      </c>
      <c r="E252" s="9">
        <v>76613</v>
      </c>
      <c r="F252" s="9">
        <f>E252/7.5345</f>
        <v>10168.292521069745</v>
      </c>
      <c r="G252" s="10">
        <v>49875</v>
      </c>
      <c r="H252" s="10">
        <f>G252/7.5345</f>
        <v>6619.5500696794743</v>
      </c>
      <c r="I252" s="10">
        <v>25800</v>
      </c>
      <c r="J252" s="10"/>
      <c r="K252" s="11"/>
    </row>
    <row r="253" spans="1:11" ht="25.5" customHeight="1">
      <c r="A253" s="158" t="s">
        <v>297</v>
      </c>
      <c r="B253" s="159"/>
      <c r="C253" s="160"/>
      <c r="D253" s="27" t="s">
        <v>300</v>
      </c>
      <c r="E253" s="9">
        <f>SUM(E254)</f>
        <v>19153</v>
      </c>
      <c r="F253" s="9">
        <f t="shared" ref="F253:K253" si="242">SUM(F254)</f>
        <v>2542.0399495653328</v>
      </c>
      <c r="G253" s="9">
        <f t="shared" si="242"/>
        <v>243407</v>
      </c>
      <c r="H253" s="9">
        <f t="shared" si="242"/>
        <v>32305.660627778881</v>
      </c>
      <c r="I253" s="9">
        <f t="shared" si="242"/>
        <v>0</v>
      </c>
      <c r="J253" s="9">
        <f t="shared" si="242"/>
        <v>0</v>
      </c>
      <c r="K253" s="9">
        <f t="shared" si="242"/>
        <v>0</v>
      </c>
    </row>
    <row r="254" spans="1:11" ht="25.5">
      <c r="A254" s="161">
        <v>42</v>
      </c>
      <c r="B254" s="162"/>
      <c r="C254" s="163"/>
      <c r="D254" s="22" t="s">
        <v>273</v>
      </c>
      <c r="E254" s="9">
        <v>19153</v>
      </c>
      <c r="F254" s="9">
        <f>E254/7.5345</f>
        <v>2542.0399495653328</v>
      </c>
      <c r="G254" s="9">
        <v>243407</v>
      </c>
      <c r="H254" s="9">
        <f>G254/7.5345</f>
        <v>32305.660627778881</v>
      </c>
      <c r="I254" s="9">
        <v>0</v>
      </c>
      <c r="J254" s="9"/>
      <c r="K254" s="98"/>
    </row>
    <row r="255" spans="1:11" ht="25.5" customHeight="1">
      <c r="A255" s="167" t="s">
        <v>220</v>
      </c>
      <c r="B255" s="168"/>
      <c r="C255" s="169"/>
      <c r="D255" s="90" t="s">
        <v>338</v>
      </c>
      <c r="E255" s="96">
        <f t="shared" ref="E255:K255" si="243">SUM(E256)</f>
        <v>427072</v>
      </c>
      <c r="F255" s="96">
        <f t="shared" si="243"/>
        <v>56682.195235251173</v>
      </c>
      <c r="G255" s="96">
        <f t="shared" si="243"/>
        <v>1520100</v>
      </c>
      <c r="H255" s="96">
        <f t="shared" si="243"/>
        <v>201751.94107107306</v>
      </c>
      <c r="I255" s="96">
        <f t="shared" si="243"/>
        <v>235100</v>
      </c>
      <c r="J255" s="96">
        <f t="shared" si="243"/>
        <v>0</v>
      </c>
      <c r="K255" s="96">
        <f t="shared" si="243"/>
        <v>0</v>
      </c>
    </row>
    <row r="256" spans="1:11" ht="42.75" customHeight="1">
      <c r="A256" s="170" t="s">
        <v>189</v>
      </c>
      <c r="B256" s="171"/>
      <c r="C256" s="172"/>
      <c r="D256" s="91" t="s">
        <v>329</v>
      </c>
      <c r="E256" s="93">
        <f t="shared" ref="E256:K256" si="244">SUM(E257+E260)</f>
        <v>427072</v>
      </c>
      <c r="F256" s="93">
        <f t="shared" si="244"/>
        <v>56682.195235251173</v>
      </c>
      <c r="G256" s="93">
        <f t="shared" si="244"/>
        <v>1520100</v>
      </c>
      <c r="H256" s="93">
        <f t="shared" si="244"/>
        <v>201751.94107107306</v>
      </c>
      <c r="I256" s="93">
        <f t="shared" si="244"/>
        <v>235100</v>
      </c>
      <c r="J256" s="93">
        <f t="shared" si="244"/>
        <v>0</v>
      </c>
      <c r="K256" s="93">
        <f t="shared" si="244"/>
        <v>0</v>
      </c>
    </row>
    <row r="257" spans="1:11" ht="15.75" customHeight="1">
      <c r="A257" s="158" t="s">
        <v>183</v>
      </c>
      <c r="B257" s="159"/>
      <c r="C257" s="160"/>
      <c r="D257" s="27" t="s">
        <v>184</v>
      </c>
      <c r="E257" s="9">
        <f t="shared" ref="E257:K258" si="245">SUM(E258)</f>
        <v>313372</v>
      </c>
      <c r="F257" s="9">
        <f t="shared" si="245"/>
        <v>41591.611918508192</v>
      </c>
      <c r="G257" s="9">
        <f t="shared" si="245"/>
        <v>702206</v>
      </c>
      <c r="H257" s="9">
        <f t="shared" si="245"/>
        <v>93198.752405600899</v>
      </c>
      <c r="I257" s="9">
        <f t="shared" si="245"/>
        <v>0</v>
      </c>
      <c r="J257" s="9">
        <f t="shared" si="245"/>
        <v>0</v>
      </c>
      <c r="K257" s="9">
        <f t="shared" si="245"/>
        <v>0</v>
      </c>
    </row>
    <row r="258" spans="1:11" ht="28.5" customHeight="1">
      <c r="A258" s="164">
        <v>4</v>
      </c>
      <c r="B258" s="165"/>
      <c r="C258" s="166"/>
      <c r="D258" s="22" t="s">
        <v>30</v>
      </c>
      <c r="E258" s="9">
        <f t="shared" si="245"/>
        <v>313372</v>
      </c>
      <c r="F258" s="9">
        <f t="shared" si="245"/>
        <v>41591.611918508192</v>
      </c>
      <c r="G258" s="9">
        <f t="shared" si="245"/>
        <v>702206</v>
      </c>
      <c r="H258" s="9">
        <f t="shared" si="245"/>
        <v>93198.752405600899</v>
      </c>
      <c r="I258" s="9">
        <f t="shared" si="245"/>
        <v>0</v>
      </c>
      <c r="J258" s="9">
        <f t="shared" si="245"/>
        <v>0</v>
      </c>
      <c r="K258" s="9">
        <f t="shared" si="245"/>
        <v>0</v>
      </c>
    </row>
    <row r="259" spans="1:11" ht="25.5">
      <c r="A259" s="173">
        <v>42</v>
      </c>
      <c r="B259" s="174"/>
      <c r="C259" s="175"/>
      <c r="D259" s="22" t="s">
        <v>58</v>
      </c>
      <c r="E259" s="9">
        <v>313372</v>
      </c>
      <c r="F259" s="9">
        <f>E259/7.5345</f>
        <v>41591.611918508192</v>
      </c>
      <c r="G259" s="10">
        <v>702206</v>
      </c>
      <c r="H259" s="10">
        <f>G259/7.5345</f>
        <v>93198.752405600899</v>
      </c>
      <c r="I259" s="10">
        <v>0</v>
      </c>
      <c r="J259" s="10"/>
      <c r="K259" s="11"/>
    </row>
    <row r="260" spans="1:11" ht="15" customHeight="1">
      <c r="A260" s="158" t="s">
        <v>187</v>
      </c>
      <c r="B260" s="159"/>
      <c r="C260" s="160"/>
      <c r="D260" s="27" t="s">
        <v>188</v>
      </c>
      <c r="E260" s="9">
        <f t="shared" ref="E260:K261" si="246">SUM(E261)</f>
        <v>113700</v>
      </c>
      <c r="F260" s="9">
        <f t="shared" si="246"/>
        <v>15090.583316742981</v>
      </c>
      <c r="G260" s="9">
        <f t="shared" si="246"/>
        <v>817894</v>
      </c>
      <c r="H260" s="9">
        <f t="shared" si="246"/>
        <v>108553.18866547216</v>
      </c>
      <c r="I260" s="9">
        <f t="shared" si="246"/>
        <v>235100</v>
      </c>
      <c r="J260" s="9">
        <f t="shared" si="246"/>
        <v>0</v>
      </c>
      <c r="K260" s="9">
        <f t="shared" si="246"/>
        <v>0</v>
      </c>
    </row>
    <row r="261" spans="1:11" ht="25.5">
      <c r="A261" s="164">
        <v>4</v>
      </c>
      <c r="B261" s="165"/>
      <c r="C261" s="166"/>
      <c r="D261" s="22" t="s">
        <v>30</v>
      </c>
      <c r="E261" s="9">
        <f t="shared" si="246"/>
        <v>113700</v>
      </c>
      <c r="F261" s="9">
        <f t="shared" si="246"/>
        <v>15090.583316742981</v>
      </c>
      <c r="G261" s="9">
        <f t="shared" si="246"/>
        <v>817894</v>
      </c>
      <c r="H261" s="9">
        <f t="shared" si="246"/>
        <v>108553.18866547216</v>
      </c>
      <c r="I261" s="9">
        <f t="shared" si="246"/>
        <v>235100</v>
      </c>
      <c r="J261" s="9">
        <f t="shared" si="246"/>
        <v>0</v>
      </c>
      <c r="K261" s="9">
        <f t="shared" si="246"/>
        <v>0</v>
      </c>
    </row>
    <row r="262" spans="1:11" ht="25.5">
      <c r="A262" s="173">
        <v>42</v>
      </c>
      <c r="B262" s="174"/>
      <c r="C262" s="175"/>
      <c r="D262" s="22" t="s">
        <v>58</v>
      </c>
      <c r="E262" s="9">
        <v>113700</v>
      </c>
      <c r="F262" s="9">
        <f>E262/7.5345</f>
        <v>15090.583316742981</v>
      </c>
      <c r="G262" s="10">
        <v>817894</v>
      </c>
      <c r="H262" s="10">
        <f>G262/7.5345</f>
        <v>108553.18866547216</v>
      </c>
      <c r="I262" s="10">
        <v>235100</v>
      </c>
      <c r="J262" s="10"/>
      <c r="K262" s="11"/>
    </row>
    <row r="263" spans="1:11" ht="25.5" customHeight="1">
      <c r="A263" s="167" t="s">
        <v>224</v>
      </c>
      <c r="B263" s="168"/>
      <c r="C263" s="169"/>
      <c r="D263" s="90" t="s">
        <v>294</v>
      </c>
      <c r="E263" s="96">
        <f t="shared" ref="E263:K263" si="247">SUM(E264)</f>
        <v>904258</v>
      </c>
      <c r="F263" s="96">
        <f t="shared" si="247"/>
        <v>120015.66129139293</v>
      </c>
      <c r="G263" s="96">
        <f t="shared" si="247"/>
        <v>1227058</v>
      </c>
      <c r="H263" s="96">
        <f t="shared" si="247"/>
        <v>162858.5838476342</v>
      </c>
      <c r="I263" s="96">
        <f t="shared" si="247"/>
        <v>362000</v>
      </c>
      <c r="J263" s="96">
        <f t="shared" si="247"/>
        <v>209700</v>
      </c>
      <c r="K263" s="96">
        <f t="shared" si="247"/>
        <v>216992</v>
      </c>
    </row>
    <row r="264" spans="1:11" ht="26.25" customHeight="1">
      <c r="A264" s="170" t="s">
        <v>189</v>
      </c>
      <c r="B264" s="171"/>
      <c r="C264" s="172"/>
      <c r="D264" s="91" t="s">
        <v>295</v>
      </c>
      <c r="E264" s="93">
        <f t="shared" ref="E264:J264" si="248">SUM(E265+E268+E271+E274)</f>
        <v>904258</v>
      </c>
      <c r="F264" s="93">
        <f t="shared" si="248"/>
        <v>120015.66129139293</v>
      </c>
      <c r="G264" s="93">
        <f t="shared" si="248"/>
        <v>1227058</v>
      </c>
      <c r="H264" s="93">
        <f t="shared" si="248"/>
        <v>162858.5838476342</v>
      </c>
      <c r="I264" s="93">
        <f t="shared" si="248"/>
        <v>362000</v>
      </c>
      <c r="J264" s="93">
        <f t="shared" si="248"/>
        <v>209700</v>
      </c>
      <c r="K264" s="93">
        <f t="shared" ref="K264" si="249">SUM(K265+K268+K271+K274)</f>
        <v>216992</v>
      </c>
    </row>
    <row r="265" spans="1:11" ht="15.75" customHeight="1">
      <c r="A265" s="158" t="s">
        <v>274</v>
      </c>
      <c r="B265" s="159"/>
      <c r="C265" s="160"/>
      <c r="D265" s="27" t="s">
        <v>105</v>
      </c>
      <c r="E265" s="9">
        <f>SUM(E266)</f>
        <v>0</v>
      </c>
      <c r="F265" s="9">
        <f t="shared" ref="F265:K266" si="250">SUM(F266)</f>
        <v>0</v>
      </c>
      <c r="G265" s="9">
        <f t="shared" si="250"/>
        <v>232250</v>
      </c>
      <c r="H265" s="9">
        <f t="shared" si="250"/>
        <v>30824.872254296901</v>
      </c>
      <c r="I265" s="9">
        <f t="shared" si="250"/>
        <v>0</v>
      </c>
      <c r="J265" s="9">
        <f t="shared" si="250"/>
        <v>0</v>
      </c>
      <c r="K265" s="9">
        <f t="shared" si="250"/>
        <v>0</v>
      </c>
    </row>
    <row r="266" spans="1:11" ht="21" customHeight="1">
      <c r="A266" s="164">
        <v>4</v>
      </c>
      <c r="B266" s="165"/>
      <c r="C266" s="166"/>
      <c r="D266" s="22" t="s">
        <v>262</v>
      </c>
      <c r="E266" s="9">
        <f>SUM(E267)</f>
        <v>0</v>
      </c>
      <c r="F266" s="9">
        <f t="shared" si="250"/>
        <v>0</v>
      </c>
      <c r="G266" s="9">
        <f t="shared" si="250"/>
        <v>232250</v>
      </c>
      <c r="H266" s="9">
        <f t="shared" si="250"/>
        <v>30824.872254296901</v>
      </c>
      <c r="I266" s="9">
        <f t="shared" si="250"/>
        <v>0</v>
      </c>
      <c r="J266" s="9">
        <f t="shared" si="250"/>
        <v>0</v>
      </c>
      <c r="K266" s="9">
        <f t="shared" si="250"/>
        <v>0</v>
      </c>
    </row>
    <row r="267" spans="1:11" ht="29.25" customHeight="1">
      <c r="A267" s="161">
        <v>42</v>
      </c>
      <c r="B267" s="162"/>
      <c r="C267" s="163"/>
      <c r="D267" s="22" t="s">
        <v>293</v>
      </c>
      <c r="E267" s="9">
        <v>0</v>
      </c>
      <c r="F267" s="9">
        <v>0</v>
      </c>
      <c r="G267" s="9">
        <v>232250</v>
      </c>
      <c r="H267" s="9">
        <f>G267/7.5345</f>
        <v>30824.872254296901</v>
      </c>
      <c r="I267" s="9">
        <v>0</v>
      </c>
      <c r="J267" s="9"/>
      <c r="K267" s="9"/>
    </row>
    <row r="268" spans="1:11" ht="15" customHeight="1">
      <c r="A268" s="158" t="s">
        <v>187</v>
      </c>
      <c r="B268" s="159"/>
      <c r="C268" s="160"/>
      <c r="D268" s="27" t="s">
        <v>188</v>
      </c>
      <c r="E268" s="9">
        <f>SUM(E269)</f>
        <v>763112</v>
      </c>
      <c r="F268" s="9">
        <f t="shared" ref="F268:K272" si="251">SUM(F269)</f>
        <v>101282.36777490212</v>
      </c>
      <c r="G268" s="9">
        <f t="shared" si="251"/>
        <v>878215</v>
      </c>
      <c r="H268" s="9">
        <f t="shared" si="251"/>
        <v>116559.16119185081</v>
      </c>
      <c r="I268" s="9">
        <f t="shared" si="251"/>
        <v>273570</v>
      </c>
      <c r="J268" s="9">
        <f t="shared" si="251"/>
        <v>209700</v>
      </c>
      <c r="K268" s="9">
        <f t="shared" si="251"/>
        <v>216992</v>
      </c>
    </row>
    <row r="269" spans="1:11">
      <c r="A269" s="164">
        <v>4</v>
      </c>
      <c r="B269" s="165"/>
      <c r="C269" s="166"/>
      <c r="D269" s="22" t="s">
        <v>262</v>
      </c>
      <c r="E269" s="9">
        <f>SUM(E270)</f>
        <v>763112</v>
      </c>
      <c r="F269" s="9">
        <f t="shared" si="251"/>
        <v>101282.36777490212</v>
      </c>
      <c r="G269" s="9">
        <f t="shared" si="251"/>
        <v>878215</v>
      </c>
      <c r="H269" s="9">
        <f t="shared" si="251"/>
        <v>116559.16119185081</v>
      </c>
      <c r="I269" s="9">
        <f t="shared" si="251"/>
        <v>273570</v>
      </c>
      <c r="J269" s="9">
        <f t="shared" si="251"/>
        <v>209700</v>
      </c>
      <c r="K269" s="9">
        <f t="shared" si="251"/>
        <v>216992</v>
      </c>
    </row>
    <row r="270" spans="1:11" ht="25.5">
      <c r="A270" s="161">
        <v>42</v>
      </c>
      <c r="B270" s="162"/>
      <c r="C270" s="163"/>
      <c r="D270" s="22" t="s">
        <v>293</v>
      </c>
      <c r="E270" s="9">
        <v>763112</v>
      </c>
      <c r="F270" s="9">
        <f>E270/7.5345</f>
        <v>101282.36777490212</v>
      </c>
      <c r="G270" s="10">
        <v>878215</v>
      </c>
      <c r="H270" s="10">
        <f>G270/7.5345</f>
        <v>116559.16119185081</v>
      </c>
      <c r="I270" s="10">
        <v>273570</v>
      </c>
      <c r="J270" s="10">
        <v>209700</v>
      </c>
      <c r="K270" s="11">
        <v>216992</v>
      </c>
    </row>
    <row r="271" spans="1:11" ht="15" customHeight="1">
      <c r="A271" s="158" t="s">
        <v>344</v>
      </c>
      <c r="B271" s="159"/>
      <c r="C271" s="160"/>
      <c r="D271" s="27" t="s">
        <v>75</v>
      </c>
      <c r="E271" s="9">
        <f>SUM(E272)</f>
        <v>0</v>
      </c>
      <c r="F271" s="9">
        <f t="shared" si="251"/>
        <v>0</v>
      </c>
      <c r="G271" s="9">
        <f t="shared" si="251"/>
        <v>0</v>
      </c>
      <c r="H271" s="9">
        <f t="shared" si="251"/>
        <v>0</v>
      </c>
      <c r="I271" s="9">
        <f t="shared" si="251"/>
        <v>28430</v>
      </c>
      <c r="J271" s="9">
        <f t="shared" si="251"/>
        <v>0</v>
      </c>
      <c r="K271" s="9">
        <f t="shared" si="251"/>
        <v>0</v>
      </c>
    </row>
    <row r="272" spans="1:11">
      <c r="A272" s="164">
        <v>4</v>
      </c>
      <c r="B272" s="165"/>
      <c r="C272" s="166"/>
      <c r="D272" s="22" t="s">
        <v>262</v>
      </c>
      <c r="E272" s="9">
        <f>SUM(E273)</f>
        <v>0</v>
      </c>
      <c r="F272" s="9">
        <f t="shared" si="251"/>
        <v>0</v>
      </c>
      <c r="G272" s="9">
        <f t="shared" si="251"/>
        <v>0</v>
      </c>
      <c r="H272" s="9">
        <f t="shared" si="251"/>
        <v>0</v>
      </c>
      <c r="I272" s="9">
        <f t="shared" si="251"/>
        <v>28430</v>
      </c>
      <c r="J272" s="9">
        <f t="shared" si="251"/>
        <v>0</v>
      </c>
      <c r="K272" s="9">
        <f t="shared" si="251"/>
        <v>0</v>
      </c>
    </row>
    <row r="273" spans="1:11" ht="25.5">
      <c r="A273" s="161">
        <v>42</v>
      </c>
      <c r="B273" s="162"/>
      <c r="C273" s="163"/>
      <c r="D273" s="22" t="s">
        <v>293</v>
      </c>
      <c r="E273" s="9">
        <v>0</v>
      </c>
      <c r="F273" s="9">
        <v>0</v>
      </c>
      <c r="G273" s="10">
        <v>0</v>
      </c>
      <c r="H273" s="10">
        <v>0</v>
      </c>
      <c r="I273" s="10">
        <v>28430</v>
      </c>
      <c r="J273" s="10"/>
      <c r="K273" s="11"/>
    </row>
    <row r="274" spans="1:11" ht="22.5" customHeight="1">
      <c r="A274" s="158" t="s">
        <v>297</v>
      </c>
      <c r="B274" s="159"/>
      <c r="C274" s="160"/>
      <c r="D274" s="27" t="s">
        <v>300</v>
      </c>
      <c r="E274" s="9">
        <f>SUM(E275)</f>
        <v>141146</v>
      </c>
      <c r="F274" s="9">
        <f t="shared" ref="F274:K275" si="252">SUM(F275)</f>
        <v>18733.293516490809</v>
      </c>
      <c r="G274" s="9">
        <f t="shared" si="252"/>
        <v>116593</v>
      </c>
      <c r="H274" s="9">
        <f t="shared" si="252"/>
        <v>15474.550401486495</v>
      </c>
      <c r="I274" s="9">
        <f t="shared" si="252"/>
        <v>60000</v>
      </c>
      <c r="J274" s="9">
        <f t="shared" si="252"/>
        <v>0</v>
      </c>
      <c r="K274" s="9">
        <f t="shared" si="252"/>
        <v>0</v>
      </c>
    </row>
    <row r="275" spans="1:11">
      <c r="A275" s="164">
        <v>4</v>
      </c>
      <c r="B275" s="165"/>
      <c r="C275" s="166"/>
      <c r="D275" s="22" t="s">
        <v>262</v>
      </c>
      <c r="E275" s="9">
        <f>SUM(E276)</f>
        <v>141146</v>
      </c>
      <c r="F275" s="9">
        <f t="shared" si="252"/>
        <v>18733.293516490809</v>
      </c>
      <c r="G275" s="9">
        <f t="shared" si="252"/>
        <v>116593</v>
      </c>
      <c r="H275" s="9">
        <f t="shared" si="252"/>
        <v>15474.550401486495</v>
      </c>
      <c r="I275" s="9">
        <f t="shared" si="252"/>
        <v>60000</v>
      </c>
      <c r="J275" s="9">
        <f t="shared" si="252"/>
        <v>0</v>
      </c>
      <c r="K275" s="9">
        <f t="shared" si="252"/>
        <v>0</v>
      </c>
    </row>
    <row r="276" spans="1:11" ht="25.5">
      <c r="A276" s="161">
        <v>42</v>
      </c>
      <c r="B276" s="162"/>
      <c r="C276" s="163"/>
      <c r="D276" s="22" t="s">
        <v>293</v>
      </c>
      <c r="E276" s="9">
        <v>141146</v>
      </c>
      <c r="F276" s="9">
        <f>E276/7.5345</f>
        <v>18733.293516490809</v>
      </c>
      <c r="G276" s="10">
        <v>116593</v>
      </c>
      <c r="H276" s="10">
        <f>G276/7.5345</f>
        <v>15474.550401486495</v>
      </c>
      <c r="I276" s="10">
        <v>60000</v>
      </c>
      <c r="J276" s="10"/>
      <c r="K276" s="11"/>
    </row>
    <row r="277" spans="1:11" ht="25.5">
      <c r="A277" s="176" t="s">
        <v>301</v>
      </c>
      <c r="B277" s="177"/>
      <c r="C277" s="178"/>
      <c r="D277" s="89" t="s">
        <v>302</v>
      </c>
      <c r="E277" s="95">
        <f t="shared" ref="E277:K281" si="253">SUM(E278)</f>
        <v>0</v>
      </c>
      <c r="F277" s="95">
        <f t="shared" si="253"/>
        <v>0</v>
      </c>
      <c r="G277" s="95">
        <f t="shared" si="253"/>
        <v>155500</v>
      </c>
      <c r="H277" s="95">
        <f t="shared" si="253"/>
        <v>20638.396708474349</v>
      </c>
      <c r="I277" s="95">
        <f t="shared" si="253"/>
        <v>46500</v>
      </c>
      <c r="J277" s="95">
        <f t="shared" si="253"/>
        <v>0</v>
      </c>
      <c r="K277" s="95">
        <f t="shared" si="253"/>
        <v>0</v>
      </c>
    </row>
    <row r="278" spans="1:11" ht="42" customHeight="1">
      <c r="A278" s="167" t="s">
        <v>181</v>
      </c>
      <c r="B278" s="168"/>
      <c r="C278" s="169"/>
      <c r="D278" s="90" t="s">
        <v>303</v>
      </c>
      <c r="E278" s="96">
        <f t="shared" si="253"/>
        <v>0</v>
      </c>
      <c r="F278" s="96">
        <f t="shared" si="253"/>
        <v>0</v>
      </c>
      <c r="G278" s="96">
        <f t="shared" si="253"/>
        <v>155500</v>
      </c>
      <c r="H278" s="96">
        <f t="shared" si="253"/>
        <v>20638.396708474349</v>
      </c>
      <c r="I278" s="96">
        <f t="shared" si="253"/>
        <v>46500</v>
      </c>
      <c r="J278" s="96">
        <f t="shared" si="253"/>
        <v>0</v>
      </c>
      <c r="K278" s="96">
        <f t="shared" si="253"/>
        <v>0</v>
      </c>
    </row>
    <row r="279" spans="1:11" ht="25.5" customHeight="1">
      <c r="A279" s="170" t="s">
        <v>189</v>
      </c>
      <c r="B279" s="171"/>
      <c r="C279" s="172"/>
      <c r="D279" s="91" t="s">
        <v>345</v>
      </c>
      <c r="E279" s="93">
        <f t="shared" si="253"/>
        <v>0</v>
      </c>
      <c r="F279" s="93">
        <f t="shared" si="253"/>
        <v>0</v>
      </c>
      <c r="G279" s="93">
        <f t="shared" si="253"/>
        <v>155500</v>
      </c>
      <c r="H279" s="93">
        <f t="shared" si="253"/>
        <v>20638.396708474349</v>
      </c>
      <c r="I279" s="93">
        <f t="shared" si="253"/>
        <v>46500</v>
      </c>
      <c r="J279" s="93">
        <f t="shared" si="253"/>
        <v>0</v>
      </c>
      <c r="K279" s="93">
        <f t="shared" si="253"/>
        <v>0</v>
      </c>
    </row>
    <row r="280" spans="1:11" ht="25.5" customHeight="1">
      <c r="A280" s="158" t="s">
        <v>187</v>
      </c>
      <c r="B280" s="159"/>
      <c r="C280" s="160"/>
      <c r="D280" s="27" t="s">
        <v>188</v>
      </c>
      <c r="E280" s="9">
        <f>SUM(E281)</f>
        <v>0</v>
      </c>
      <c r="F280" s="9">
        <f t="shared" si="253"/>
        <v>0</v>
      </c>
      <c r="G280" s="9">
        <f t="shared" si="253"/>
        <v>155500</v>
      </c>
      <c r="H280" s="9">
        <f t="shared" si="253"/>
        <v>20638.396708474349</v>
      </c>
      <c r="I280" s="9">
        <f t="shared" si="253"/>
        <v>46500</v>
      </c>
      <c r="J280" s="9">
        <f t="shared" si="253"/>
        <v>0</v>
      </c>
      <c r="K280" s="9">
        <f t="shared" si="253"/>
        <v>0</v>
      </c>
    </row>
    <row r="281" spans="1:11">
      <c r="A281" s="164">
        <v>4</v>
      </c>
      <c r="B281" s="165"/>
      <c r="C281" s="166"/>
      <c r="D281" s="22" t="s">
        <v>262</v>
      </c>
      <c r="E281" s="9">
        <f>SUM(E282)</f>
        <v>0</v>
      </c>
      <c r="F281" s="9">
        <f t="shared" si="253"/>
        <v>0</v>
      </c>
      <c r="G281" s="9">
        <f t="shared" si="253"/>
        <v>155500</v>
      </c>
      <c r="H281" s="9">
        <f t="shared" si="253"/>
        <v>20638.396708474349</v>
      </c>
      <c r="I281" s="9">
        <f t="shared" si="253"/>
        <v>46500</v>
      </c>
      <c r="J281" s="9">
        <f t="shared" si="253"/>
        <v>0</v>
      </c>
      <c r="K281" s="9">
        <f t="shared" si="253"/>
        <v>0</v>
      </c>
    </row>
    <row r="282" spans="1:11" ht="25.5">
      <c r="A282" s="161">
        <v>42</v>
      </c>
      <c r="B282" s="162"/>
      <c r="C282" s="163"/>
      <c r="D282" s="22" t="s">
        <v>273</v>
      </c>
      <c r="E282" s="9">
        <v>0</v>
      </c>
      <c r="F282" s="9"/>
      <c r="G282" s="10">
        <v>155500</v>
      </c>
      <c r="H282" s="10">
        <f>G282/7.5345</f>
        <v>20638.396708474349</v>
      </c>
      <c r="I282" s="10">
        <v>46500</v>
      </c>
      <c r="J282" s="10"/>
      <c r="K282" s="11"/>
    </row>
    <row r="283" spans="1:11" ht="15" customHeight="1">
      <c r="A283" s="185" t="s">
        <v>305</v>
      </c>
      <c r="B283" s="186"/>
      <c r="C283" s="187"/>
      <c r="D283" s="88" t="s">
        <v>306</v>
      </c>
      <c r="E283" s="97">
        <f t="shared" ref="E283:K283" si="254">SUM(E284)</f>
        <v>196128</v>
      </c>
      <c r="F283" s="97">
        <f t="shared" si="254"/>
        <v>26030.658968743777</v>
      </c>
      <c r="G283" s="97">
        <f t="shared" si="254"/>
        <v>248846</v>
      </c>
      <c r="H283" s="97">
        <f t="shared" si="254"/>
        <v>33027.539982746035</v>
      </c>
      <c r="I283" s="97">
        <f t="shared" si="254"/>
        <v>34691</v>
      </c>
      <c r="J283" s="97">
        <f t="shared" si="254"/>
        <v>35000</v>
      </c>
      <c r="K283" s="97">
        <f t="shared" si="254"/>
        <v>36200</v>
      </c>
    </row>
    <row r="284" spans="1:11" ht="15" customHeight="1">
      <c r="A284" s="176" t="s">
        <v>307</v>
      </c>
      <c r="B284" s="177"/>
      <c r="C284" s="178"/>
      <c r="D284" s="89" t="s">
        <v>308</v>
      </c>
      <c r="E284" s="95">
        <f t="shared" ref="E284:K287" si="255">SUM(E285)</f>
        <v>196128</v>
      </c>
      <c r="F284" s="95">
        <f t="shared" si="255"/>
        <v>26030.658968743777</v>
      </c>
      <c r="G284" s="95">
        <f t="shared" si="255"/>
        <v>248846</v>
      </c>
      <c r="H284" s="95">
        <f t="shared" si="255"/>
        <v>33027.539982746035</v>
      </c>
      <c r="I284" s="95">
        <f t="shared" si="255"/>
        <v>34691</v>
      </c>
      <c r="J284" s="95">
        <f t="shared" si="255"/>
        <v>35000</v>
      </c>
      <c r="K284" s="95">
        <f t="shared" si="255"/>
        <v>36200</v>
      </c>
    </row>
    <row r="285" spans="1:11" ht="39.75" customHeight="1">
      <c r="A285" s="167" t="s">
        <v>181</v>
      </c>
      <c r="B285" s="168"/>
      <c r="C285" s="169"/>
      <c r="D285" s="90" t="s">
        <v>309</v>
      </c>
      <c r="E285" s="96">
        <f t="shared" si="255"/>
        <v>196128</v>
      </c>
      <c r="F285" s="96">
        <f t="shared" si="255"/>
        <v>26030.658968743777</v>
      </c>
      <c r="G285" s="96">
        <f t="shared" si="255"/>
        <v>248846</v>
      </c>
      <c r="H285" s="96">
        <f t="shared" si="255"/>
        <v>33027.539982746035</v>
      </c>
      <c r="I285" s="96">
        <f t="shared" si="255"/>
        <v>34691</v>
      </c>
      <c r="J285" s="96">
        <f t="shared" si="255"/>
        <v>35000</v>
      </c>
      <c r="K285" s="96">
        <f t="shared" si="255"/>
        <v>36200</v>
      </c>
    </row>
    <row r="286" spans="1:11" ht="15" customHeight="1">
      <c r="A286" s="170" t="s">
        <v>182</v>
      </c>
      <c r="B286" s="171"/>
      <c r="C286" s="172"/>
      <c r="D286" s="91" t="s">
        <v>193</v>
      </c>
      <c r="E286" s="93">
        <f t="shared" si="255"/>
        <v>196128</v>
      </c>
      <c r="F286" s="93">
        <f t="shared" si="255"/>
        <v>26030.658968743777</v>
      </c>
      <c r="G286" s="93">
        <f t="shared" si="255"/>
        <v>248846</v>
      </c>
      <c r="H286" s="93">
        <f t="shared" si="255"/>
        <v>33027.539982746035</v>
      </c>
      <c r="I286" s="93">
        <f t="shared" si="255"/>
        <v>34691</v>
      </c>
      <c r="J286" s="93">
        <f t="shared" si="255"/>
        <v>35000</v>
      </c>
      <c r="K286" s="93">
        <f t="shared" si="255"/>
        <v>36200</v>
      </c>
    </row>
    <row r="287" spans="1:11" ht="15" customHeight="1">
      <c r="A287" s="158" t="s">
        <v>183</v>
      </c>
      <c r="B287" s="159"/>
      <c r="C287" s="160"/>
      <c r="D287" s="27" t="s">
        <v>184</v>
      </c>
      <c r="E287" s="9">
        <f>SUM(E288)</f>
        <v>196128</v>
      </c>
      <c r="F287" s="9">
        <f t="shared" si="255"/>
        <v>26030.658968743777</v>
      </c>
      <c r="G287" s="9">
        <f t="shared" si="255"/>
        <v>248846</v>
      </c>
      <c r="H287" s="9">
        <f t="shared" si="255"/>
        <v>33027.539982746035</v>
      </c>
      <c r="I287" s="9">
        <f t="shared" si="255"/>
        <v>34691</v>
      </c>
      <c r="J287" s="9">
        <f t="shared" si="255"/>
        <v>35000</v>
      </c>
      <c r="K287" s="9">
        <f t="shared" si="255"/>
        <v>36200</v>
      </c>
    </row>
    <row r="288" spans="1:11">
      <c r="A288" s="164">
        <v>3</v>
      </c>
      <c r="B288" s="165"/>
      <c r="C288" s="166"/>
      <c r="D288" s="22" t="s">
        <v>28</v>
      </c>
      <c r="E288" s="9">
        <f>SUM(E289:E290)</f>
        <v>196128</v>
      </c>
      <c r="F288" s="9">
        <f t="shared" ref="F288:K288" si="256">SUM(F289:F290)</f>
        <v>26030.658968743777</v>
      </c>
      <c r="G288" s="9">
        <f t="shared" si="256"/>
        <v>248846</v>
      </c>
      <c r="H288" s="9">
        <f t="shared" si="256"/>
        <v>33027.539982746035</v>
      </c>
      <c r="I288" s="9">
        <f t="shared" si="256"/>
        <v>34691</v>
      </c>
      <c r="J288" s="9">
        <f t="shared" si="256"/>
        <v>35000</v>
      </c>
      <c r="K288" s="9">
        <f t="shared" si="256"/>
        <v>36200</v>
      </c>
    </row>
    <row r="289" spans="1:11">
      <c r="A289" s="161">
        <v>31</v>
      </c>
      <c r="B289" s="162"/>
      <c r="C289" s="163"/>
      <c r="D289" s="22" t="s">
        <v>29</v>
      </c>
      <c r="E289" s="9">
        <f>165327+27279</f>
        <v>192606</v>
      </c>
      <c r="F289" s="9">
        <f t="shared" ref="F289:F290" si="257">E289/7.5345</f>
        <v>25563.209237507464</v>
      </c>
      <c r="G289" s="10">
        <v>192606</v>
      </c>
      <c r="H289" s="10">
        <f>G289/7.5345</f>
        <v>25563.209237507464</v>
      </c>
      <c r="I289" s="10">
        <v>25691</v>
      </c>
      <c r="J289" s="10">
        <v>26000</v>
      </c>
      <c r="K289" s="10">
        <v>27000</v>
      </c>
    </row>
    <row r="290" spans="1:11">
      <c r="A290" s="161">
        <v>32</v>
      </c>
      <c r="B290" s="162"/>
      <c r="C290" s="163"/>
      <c r="D290" s="22" t="s">
        <v>46</v>
      </c>
      <c r="E290" s="9">
        <v>3522</v>
      </c>
      <c r="F290" s="9">
        <f t="shared" si="257"/>
        <v>467.44973123631291</v>
      </c>
      <c r="G290" s="10">
        <v>56240</v>
      </c>
      <c r="H290" s="10">
        <f>G290/7.5345</f>
        <v>7464.3307452385689</v>
      </c>
      <c r="I290" s="10">
        <v>9000</v>
      </c>
      <c r="J290" s="10">
        <v>9000</v>
      </c>
      <c r="K290" s="11">
        <v>9200</v>
      </c>
    </row>
    <row r="291" spans="1:11" ht="15" customHeight="1">
      <c r="A291" s="185" t="s">
        <v>310</v>
      </c>
      <c r="B291" s="186"/>
      <c r="C291" s="187"/>
      <c r="D291" s="88" t="s">
        <v>330</v>
      </c>
      <c r="E291" s="97">
        <f t="shared" ref="E291:K291" si="258">SUM(E292)</f>
        <v>366243</v>
      </c>
      <c r="F291" s="97">
        <f t="shared" si="258"/>
        <v>48608.799522197885</v>
      </c>
      <c r="G291" s="97">
        <f t="shared" si="258"/>
        <v>228557</v>
      </c>
      <c r="H291" s="97">
        <f t="shared" si="258"/>
        <v>30334.726922821686</v>
      </c>
      <c r="I291" s="97">
        <f t="shared" si="258"/>
        <v>45955</v>
      </c>
      <c r="J291" s="97">
        <f t="shared" si="258"/>
        <v>37115</v>
      </c>
      <c r="K291" s="97">
        <f t="shared" si="258"/>
        <v>38120</v>
      </c>
    </row>
    <row r="292" spans="1:11" ht="23.25" customHeight="1">
      <c r="A292" s="176" t="s">
        <v>319</v>
      </c>
      <c r="B292" s="177"/>
      <c r="C292" s="178"/>
      <c r="D292" s="89" t="s">
        <v>311</v>
      </c>
      <c r="E292" s="95">
        <f t="shared" ref="E292:K292" si="259">SUM(E293+E311+E316+E321+E333+E338)</f>
        <v>366243</v>
      </c>
      <c r="F292" s="95">
        <f t="shared" si="259"/>
        <v>48608.799522197885</v>
      </c>
      <c r="G292" s="95">
        <f t="shared" si="259"/>
        <v>228557</v>
      </c>
      <c r="H292" s="95">
        <f t="shared" si="259"/>
        <v>30334.726922821686</v>
      </c>
      <c r="I292" s="95">
        <f t="shared" si="259"/>
        <v>45955</v>
      </c>
      <c r="J292" s="95">
        <f t="shared" si="259"/>
        <v>37115</v>
      </c>
      <c r="K292" s="95">
        <f t="shared" si="259"/>
        <v>38120</v>
      </c>
    </row>
    <row r="293" spans="1:11" ht="25.5">
      <c r="A293" s="167" t="s">
        <v>181</v>
      </c>
      <c r="B293" s="168"/>
      <c r="C293" s="169"/>
      <c r="D293" s="90" t="s">
        <v>312</v>
      </c>
      <c r="E293" s="96">
        <f t="shared" ref="E293:K293" si="260">SUM(E294+E298+E302+E306)</f>
        <v>96355</v>
      </c>
      <c r="F293" s="96">
        <f t="shared" si="260"/>
        <v>12788.506204791294</v>
      </c>
      <c r="G293" s="96">
        <f t="shared" si="260"/>
        <v>128557</v>
      </c>
      <c r="H293" s="96">
        <f t="shared" si="260"/>
        <v>17062.446081359081</v>
      </c>
      <c r="I293" s="96">
        <f t="shared" si="260"/>
        <v>18300</v>
      </c>
      <c r="J293" s="96">
        <f t="shared" si="260"/>
        <v>18300</v>
      </c>
      <c r="K293" s="96">
        <f t="shared" si="260"/>
        <v>18900</v>
      </c>
    </row>
    <row r="294" spans="1:11" ht="15" customHeight="1">
      <c r="A294" s="170" t="s">
        <v>182</v>
      </c>
      <c r="B294" s="171"/>
      <c r="C294" s="172"/>
      <c r="D294" s="91" t="s">
        <v>313</v>
      </c>
      <c r="E294" s="93">
        <f t="shared" ref="E294:K296" si="261">SUM(E295)</f>
        <v>44074</v>
      </c>
      <c r="F294" s="93">
        <f t="shared" si="261"/>
        <v>5849.6250580662281</v>
      </c>
      <c r="G294" s="93">
        <f t="shared" si="261"/>
        <v>62100</v>
      </c>
      <c r="H294" s="93">
        <f t="shared" si="261"/>
        <v>8242.086402548277</v>
      </c>
      <c r="I294" s="93">
        <f t="shared" si="261"/>
        <v>8300</v>
      </c>
      <c r="J294" s="93">
        <f t="shared" si="261"/>
        <v>8300</v>
      </c>
      <c r="K294" s="93">
        <f t="shared" si="261"/>
        <v>8500</v>
      </c>
    </row>
    <row r="295" spans="1:11" ht="15" customHeight="1">
      <c r="A295" s="158" t="s">
        <v>183</v>
      </c>
      <c r="B295" s="159"/>
      <c r="C295" s="160"/>
      <c r="D295" s="27" t="s">
        <v>184</v>
      </c>
      <c r="E295" s="9">
        <f>SUM(E296)</f>
        <v>44074</v>
      </c>
      <c r="F295" s="9">
        <f t="shared" si="261"/>
        <v>5849.6250580662281</v>
      </c>
      <c r="G295" s="9">
        <f t="shared" si="261"/>
        <v>62100</v>
      </c>
      <c r="H295" s="9">
        <f t="shared" si="261"/>
        <v>8242.086402548277</v>
      </c>
      <c r="I295" s="9">
        <f t="shared" si="261"/>
        <v>8300</v>
      </c>
      <c r="J295" s="9">
        <f t="shared" si="261"/>
        <v>8300</v>
      </c>
      <c r="K295" s="9">
        <f t="shared" si="261"/>
        <v>8500</v>
      </c>
    </row>
    <row r="296" spans="1:11">
      <c r="A296" s="164">
        <v>3</v>
      </c>
      <c r="B296" s="165"/>
      <c r="C296" s="166"/>
      <c r="D296" s="22" t="s">
        <v>28</v>
      </c>
      <c r="E296" s="9">
        <f>SUM(E297)</f>
        <v>44074</v>
      </c>
      <c r="F296" s="9">
        <f t="shared" si="261"/>
        <v>5849.6250580662281</v>
      </c>
      <c r="G296" s="9">
        <f t="shared" si="261"/>
        <v>62100</v>
      </c>
      <c r="H296" s="9">
        <f t="shared" si="261"/>
        <v>8242.086402548277</v>
      </c>
      <c r="I296" s="9">
        <f t="shared" si="261"/>
        <v>8300</v>
      </c>
      <c r="J296" s="9">
        <f t="shared" si="261"/>
        <v>8300</v>
      </c>
      <c r="K296" s="9">
        <f t="shared" si="261"/>
        <v>8500</v>
      </c>
    </row>
    <row r="297" spans="1:11" ht="25.5">
      <c r="A297" s="161">
        <v>32</v>
      </c>
      <c r="B297" s="162"/>
      <c r="C297" s="163"/>
      <c r="D297" s="22" t="s">
        <v>314</v>
      </c>
      <c r="E297" s="9">
        <v>44074</v>
      </c>
      <c r="F297" s="9">
        <f t="shared" ref="F297" si="262">E297/7.5345</f>
        <v>5849.6250580662281</v>
      </c>
      <c r="G297" s="10">
        <v>62100</v>
      </c>
      <c r="H297" s="10">
        <f>G297/7.5345</f>
        <v>8242.086402548277</v>
      </c>
      <c r="I297" s="10">
        <v>8300</v>
      </c>
      <c r="J297" s="10">
        <v>8300</v>
      </c>
      <c r="K297" s="11">
        <v>8500</v>
      </c>
    </row>
    <row r="298" spans="1:11" ht="15" customHeight="1">
      <c r="A298" s="170" t="s">
        <v>201</v>
      </c>
      <c r="B298" s="171"/>
      <c r="C298" s="172"/>
      <c r="D298" s="91" t="s">
        <v>315</v>
      </c>
      <c r="E298" s="93">
        <f t="shared" ref="E298:K300" si="263">SUM(E299)</f>
        <v>11049</v>
      </c>
      <c r="F298" s="93">
        <f t="shared" si="263"/>
        <v>1466.4543101732031</v>
      </c>
      <c r="G298" s="93">
        <f t="shared" si="263"/>
        <v>20000</v>
      </c>
      <c r="H298" s="93">
        <f t="shared" si="263"/>
        <v>2654.4561682925209</v>
      </c>
      <c r="I298" s="93">
        <f t="shared" si="263"/>
        <v>2700</v>
      </c>
      <c r="J298" s="93">
        <f t="shared" si="263"/>
        <v>2700</v>
      </c>
      <c r="K298" s="93">
        <f t="shared" si="263"/>
        <v>2700</v>
      </c>
    </row>
    <row r="299" spans="1:11" ht="15" customHeight="1">
      <c r="A299" s="158" t="s">
        <v>183</v>
      </c>
      <c r="B299" s="159"/>
      <c r="C299" s="160"/>
      <c r="D299" s="27" t="s">
        <v>184</v>
      </c>
      <c r="E299" s="9">
        <f>SUM(E300)</f>
        <v>11049</v>
      </c>
      <c r="F299" s="9">
        <f t="shared" si="263"/>
        <v>1466.4543101732031</v>
      </c>
      <c r="G299" s="9">
        <f t="shared" si="263"/>
        <v>20000</v>
      </c>
      <c r="H299" s="9">
        <f t="shared" si="263"/>
        <v>2654.4561682925209</v>
      </c>
      <c r="I299" s="9">
        <f t="shared" si="263"/>
        <v>2700</v>
      </c>
      <c r="J299" s="9">
        <f t="shared" si="263"/>
        <v>2700</v>
      </c>
      <c r="K299" s="9">
        <f t="shared" si="263"/>
        <v>2700</v>
      </c>
    </row>
    <row r="300" spans="1:11">
      <c r="A300" s="164">
        <v>3</v>
      </c>
      <c r="B300" s="165"/>
      <c r="C300" s="166"/>
      <c r="D300" s="22" t="s">
        <v>28</v>
      </c>
      <c r="E300" s="9">
        <f>SUM(E301)</f>
        <v>11049</v>
      </c>
      <c r="F300" s="9">
        <f t="shared" si="263"/>
        <v>1466.4543101732031</v>
      </c>
      <c r="G300" s="9">
        <f t="shared" si="263"/>
        <v>20000</v>
      </c>
      <c r="H300" s="9">
        <f t="shared" si="263"/>
        <v>2654.4561682925209</v>
      </c>
      <c r="I300" s="9">
        <f t="shared" si="263"/>
        <v>2700</v>
      </c>
      <c r="J300" s="9">
        <f t="shared" si="263"/>
        <v>2700</v>
      </c>
      <c r="K300" s="9">
        <f t="shared" si="263"/>
        <v>2700</v>
      </c>
    </row>
    <row r="301" spans="1:11">
      <c r="A301" s="161">
        <v>38</v>
      </c>
      <c r="B301" s="162"/>
      <c r="C301" s="163"/>
      <c r="D301" s="22" t="s">
        <v>46</v>
      </c>
      <c r="E301" s="9">
        <v>11049</v>
      </c>
      <c r="F301" s="9">
        <f t="shared" ref="F301" si="264">E301/7.5345</f>
        <v>1466.4543101732031</v>
      </c>
      <c r="G301" s="10">
        <v>20000</v>
      </c>
      <c r="H301" s="10">
        <f>G301/7.5345</f>
        <v>2654.4561682925209</v>
      </c>
      <c r="I301" s="10">
        <v>2700</v>
      </c>
      <c r="J301" s="10">
        <v>2700</v>
      </c>
      <c r="K301" s="11">
        <v>2700</v>
      </c>
    </row>
    <row r="302" spans="1:11" ht="15" customHeight="1">
      <c r="A302" s="170" t="s">
        <v>204</v>
      </c>
      <c r="B302" s="171"/>
      <c r="C302" s="172"/>
      <c r="D302" s="91" t="s">
        <v>316</v>
      </c>
      <c r="E302" s="93">
        <f t="shared" ref="E302:K304" si="265">SUM(E303)</f>
        <v>18835</v>
      </c>
      <c r="F302" s="93">
        <f t="shared" si="265"/>
        <v>2499.8340964894815</v>
      </c>
      <c r="G302" s="93">
        <f t="shared" si="265"/>
        <v>22457</v>
      </c>
      <c r="H302" s="93">
        <f t="shared" si="265"/>
        <v>2980.5561085672571</v>
      </c>
      <c r="I302" s="93">
        <f t="shared" si="265"/>
        <v>4300</v>
      </c>
      <c r="J302" s="93">
        <f t="shared" si="265"/>
        <v>4300</v>
      </c>
      <c r="K302" s="93">
        <f t="shared" si="265"/>
        <v>4500</v>
      </c>
    </row>
    <row r="303" spans="1:11" ht="15" customHeight="1">
      <c r="A303" s="158" t="s">
        <v>183</v>
      </c>
      <c r="B303" s="159"/>
      <c r="C303" s="160"/>
      <c r="D303" s="27" t="s">
        <v>184</v>
      </c>
      <c r="E303" s="9">
        <f>SUM(E304)</f>
        <v>18835</v>
      </c>
      <c r="F303" s="9">
        <f t="shared" si="265"/>
        <v>2499.8340964894815</v>
      </c>
      <c r="G303" s="9">
        <f t="shared" si="265"/>
        <v>22457</v>
      </c>
      <c r="H303" s="9">
        <f t="shared" si="265"/>
        <v>2980.5561085672571</v>
      </c>
      <c r="I303" s="9">
        <f t="shared" si="265"/>
        <v>4300</v>
      </c>
      <c r="J303" s="9">
        <f t="shared" si="265"/>
        <v>4300</v>
      </c>
      <c r="K303" s="9">
        <f t="shared" si="265"/>
        <v>4500</v>
      </c>
    </row>
    <row r="304" spans="1:11">
      <c r="A304" s="164">
        <v>3</v>
      </c>
      <c r="B304" s="165"/>
      <c r="C304" s="166"/>
      <c r="D304" s="22" t="s">
        <v>28</v>
      </c>
      <c r="E304" s="9">
        <f>SUM(E305)</f>
        <v>18835</v>
      </c>
      <c r="F304" s="9">
        <f t="shared" si="265"/>
        <v>2499.8340964894815</v>
      </c>
      <c r="G304" s="9">
        <f t="shared" si="265"/>
        <v>22457</v>
      </c>
      <c r="H304" s="9">
        <f t="shared" si="265"/>
        <v>2980.5561085672571</v>
      </c>
      <c r="I304" s="9">
        <f t="shared" si="265"/>
        <v>4300</v>
      </c>
      <c r="J304" s="9">
        <f t="shared" si="265"/>
        <v>4300</v>
      </c>
      <c r="K304" s="9">
        <f t="shared" si="265"/>
        <v>4500</v>
      </c>
    </row>
    <row r="305" spans="1:11">
      <c r="A305" s="161">
        <v>32</v>
      </c>
      <c r="B305" s="162"/>
      <c r="C305" s="163"/>
      <c r="D305" s="22" t="s">
        <v>46</v>
      </c>
      <c r="E305" s="9">
        <v>18835</v>
      </c>
      <c r="F305" s="9">
        <f t="shared" ref="F305" si="266">E305/7.5345</f>
        <v>2499.8340964894815</v>
      </c>
      <c r="G305" s="10">
        <v>22457</v>
      </c>
      <c r="H305" s="10">
        <f>G305/7.5345</f>
        <v>2980.5561085672571</v>
      </c>
      <c r="I305" s="10">
        <v>4300</v>
      </c>
      <c r="J305" s="10">
        <v>4300</v>
      </c>
      <c r="K305" s="11">
        <v>4500</v>
      </c>
    </row>
    <row r="306" spans="1:11" ht="15" customHeight="1">
      <c r="A306" s="170" t="s">
        <v>280</v>
      </c>
      <c r="B306" s="171"/>
      <c r="C306" s="172"/>
      <c r="D306" s="91" t="s">
        <v>317</v>
      </c>
      <c r="E306" s="93">
        <f t="shared" ref="E306:K307" si="267">SUM(E307)</f>
        <v>22397</v>
      </c>
      <c r="F306" s="93">
        <f t="shared" si="267"/>
        <v>2972.5927400623796</v>
      </c>
      <c r="G306" s="93">
        <f t="shared" si="267"/>
        <v>24000</v>
      </c>
      <c r="H306" s="93">
        <f t="shared" si="267"/>
        <v>3185.3474019510249</v>
      </c>
      <c r="I306" s="93">
        <f t="shared" si="267"/>
        <v>3000</v>
      </c>
      <c r="J306" s="93">
        <f t="shared" si="267"/>
        <v>3000</v>
      </c>
      <c r="K306" s="93">
        <f t="shared" si="267"/>
        <v>3200</v>
      </c>
    </row>
    <row r="307" spans="1:11" ht="15" customHeight="1">
      <c r="A307" s="158" t="s">
        <v>183</v>
      </c>
      <c r="B307" s="159"/>
      <c r="C307" s="160"/>
      <c r="D307" s="27" t="s">
        <v>184</v>
      </c>
      <c r="E307" s="9">
        <f>SUM(E308)</f>
        <v>22397</v>
      </c>
      <c r="F307" s="9">
        <f t="shared" si="267"/>
        <v>2972.5927400623796</v>
      </c>
      <c r="G307" s="9">
        <f t="shared" si="267"/>
        <v>24000</v>
      </c>
      <c r="H307" s="9">
        <f t="shared" si="267"/>
        <v>3185.3474019510249</v>
      </c>
      <c r="I307" s="9">
        <f t="shared" si="267"/>
        <v>3000</v>
      </c>
      <c r="J307" s="9">
        <f t="shared" si="267"/>
        <v>3000</v>
      </c>
      <c r="K307" s="9">
        <f t="shared" si="267"/>
        <v>3200</v>
      </c>
    </row>
    <row r="308" spans="1:11">
      <c r="A308" s="164">
        <v>3</v>
      </c>
      <c r="B308" s="165"/>
      <c r="C308" s="166"/>
      <c r="D308" s="22" t="s">
        <v>28</v>
      </c>
      <c r="E308" s="9">
        <f>SUM(E309:E310)</f>
        <v>22397</v>
      </c>
      <c r="F308" s="9">
        <f t="shared" ref="F308:K308" si="268">SUM(F309:F310)</f>
        <v>2972.5927400623796</v>
      </c>
      <c r="G308" s="9">
        <f t="shared" si="268"/>
        <v>24000</v>
      </c>
      <c r="H308" s="9">
        <f t="shared" si="268"/>
        <v>3185.3474019510249</v>
      </c>
      <c r="I308" s="9">
        <f t="shared" si="268"/>
        <v>3000</v>
      </c>
      <c r="J308" s="9">
        <f t="shared" si="268"/>
        <v>3000</v>
      </c>
      <c r="K308" s="9">
        <f t="shared" si="268"/>
        <v>3200</v>
      </c>
    </row>
    <row r="309" spans="1:11">
      <c r="A309" s="161">
        <v>32</v>
      </c>
      <c r="B309" s="162"/>
      <c r="C309" s="163"/>
      <c r="D309" s="22" t="s">
        <v>46</v>
      </c>
      <c r="E309" s="9">
        <v>3330</v>
      </c>
      <c r="F309" s="9">
        <f t="shared" ref="F309:F310" si="269">E309/7.5345</f>
        <v>441.96695202070475</v>
      </c>
      <c r="G309" s="10">
        <v>9000</v>
      </c>
      <c r="H309" s="10">
        <f>G309/7.5345</f>
        <v>1194.5052757316344</v>
      </c>
      <c r="I309" s="10">
        <v>1000</v>
      </c>
      <c r="J309" s="10">
        <v>1000</v>
      </c>
      <c r="K309" s="11">
        <v>1200</v>
      </c>
    </row>
    <row r="310" spans="1:11" ht="24" customHeight="1">
      <c r="A310" s="161">
        <v>38</v>
      </c>
      <c r="B310" s="162"/>
      <c r="C310" s="163"/>
      <c r="D310" s="22" t="s">
        <v>318</v>
      </c>
      <c r="E310" s="9">
        <v>19067</v>
      </c>
      <c r="F310" s="9">
        <f t="shared" si="269"/>
        <v>2530.6257880416747</v>
      </c>
      <c r="G310" s="10">
        <v>15000</v>
      </c>
      <c r="H310" s="10">
        <f>G310/7.5345</f>
        <v>1990.8421262193906</v>
      </c>
      <c r="I310" s="10">
        <v>2000</v>
      </c>
      <c r="J310" s="10">
        <v>2000</v>
      </c>
      <c r="K310" s="10">
        <v>2000</v>
      </c>
    </row>
    <row r="311" spans="1:11" ht="24" customHeight="1">
      <c r="A311" s="167" t="s">
        <v>199</v>
      </c>
      <c r="B311" s="168"/>
      <c r="C311" s="169"/>
      <c r="D311" s="90" t="s">
        <v>320</v>
      </c>
      <c r="E311" s="96">
        <f t="shared" ref="E311:K314" si="270">SUM(E312)</f>
        <v>40000</v>
      </c>
      <c r="F311" s="96">
        <f t="shared" si="270"/>
        <v>5308.9123365850419</v>
      </c>
      <c r="G311" s="96">
        <f t="shared" si="270"/>
        <v>40000</v>
      </c>
      <c r="H311" s="96">
        <f t="shared" si="270"/>
        <v>5308.9123365850419</v>
      </c>
      <c r="I311" s="96">
        <f t="shared" si="270"/>
        <v>5000</v>
      </c>
      <c r="J311" s="96">
        <f t="shared" si="270"/>
        <v>5000</v>
      </c>
      <c r="K311" s="96">
        <f t="shared" si="270"/>
        <v>5000</v>
      </c>
    </row>
    <row r="312" spans="1:11" ht="24" customHeight="1">
      <c r="A312" s="170" t="s">
        <v>182</v>
      </c>
      <c r="B312" s="171"/>
      <c r="C312" s="172"/>
      <c r="D312" s="91" t="s">
        <v>321</v>
      </c>
      <c r="E312" s="93">
        <f t="shared" si="270"/>
        <v>40000</v>
      </c>
      <c r="F312" s="93">
        <f t="shared" si="270"/>
        <v>5308.9123365850419</v>
      </c>
      <c r="G312" s="93">
        <f t="shared" si="270"/>
        <v>40000</v>
      </c>
      <c r="H312" s="93">
        <f t="shared" si="270"/>
        <v>5308.9123365850419</v>
      </c>
      <c r="I312" s="93">
        <f t="shared" si="270"/>
        <v>5000</v>
      </c>
      <c r="J312" s="93">
        <f t="shared" si="270"/>
        <v>5000</v>
      </c>
      <c r="K312" s="93">
        <f t="shared" si="270"/>
        <v>5000</v>
      </c>
    </row>
    <row r="313" spans="1:11" ht="15" customHeight="1">
      <c r="A313" s="158" t="s">
        <v>183</v>
      </c>
      <c r="B313" s="159"/>
      <c r="C313" s="160"/>
      <c r="D313" s="27" t="s">
        <v>184</v>
      </c>
      <c r="E313" s="9">
        <f>SUM(E314)</f>
        <v>40000</v>
      </c>
      <c r="F313" s="9">
        <f t="shared" si="270"/>
        <v>5308.9123365850419</v>
      </c>
      <c r="G313" s="9">
        <f t="shared" si="270"/>
        <v>40000</v>
      </c>
      <c r="H313" s="9">
        <f t="shared" si="270"/>
        <v>5308.9123365850419</v>
      </c>
      <c r="I313" s="9">
        <f t="shared" si="270"/>
        <v>5000</v>
      </c>
      <c r="J313" s="9">
        <f t="shared" si="270"/>
        <v>5000</v>
      </c>
      <c r="K313" s="9">
        <f t="shared" si="270"/>
        <v>5000</v>
      </c>
    </row>
    <row r="314" spans="1:11" ht="15" customHeight="1">
      <c r="A314" s="164">
        <v>3</v>
      </c>
      <c r="B314" s="165"/>
      <c r="C314" s="166"/>
      <c r="D314" s="22" t="s">
        <v>28</v>
      </c>
      <c r="E314" s="9">
        <f>SUM(E315)</f>
        <v>40000</v>
      </c>
      <c r="F314" s="9">
        <f t="shared" si="270"/>
        <v>5308.9123365850419</v>
      </c>
      <c r="G314" s="9">
        <f t="shared" si="270"/>
        <v>40000</v>
      </c>
      <c r="H314" s="9">
        <f t="shared" si="270"/>
        <v>5308.9123365850419</v>
      </c>
      <c r="I314" s="9">
        <f t="shared" si="270"/>
        <v>5000</v>
      </c>
      <c r="J314" s="9">
        <f t="shared" si="270"/>
        <v>5000</v>
      </c>
      <c r="K314" s="9">
        <f t="shared" si="270"/>
        <v>5000</v>
      </c>
    </row>
    <row r="315" spans="1:11" ht="24" customHeight="1">
      <c r="A315" s="161">
        <v>38</v>
      </c>
      <c r="B315" s="162"/>
      <c r="C315" s="163"/>
      <c r="D315" s="22" t="s">
        <v>322</v>
      </c>
      <c r="E315" s="9">
        <v>40000</v>
      </c>
      <c r="F315" s="9">
        <f t="shared" ref="F315" si="271">E315/7.5345</f>
        <v>5308.9123365850419</v>
      </c>
      <c r="G315" s="10">
        <v>40000</v>
      </c>
      <c r="H315" s="10">
        <f>G315/7.5345</f>
        <v>5308.9123365850419</v>
      </c>
      <c r="I315" s="10">
        <v>5000</v>
      </c>
      <c r="J315" s="10">
        <v>5000</v>
      </c>
      <c r="K315" s="11">
        <v>5000</v>
      </c>
    </row>
    <row r="316" spans="1:11" ht="24" customHeight="1">
      <c r="A316" s="167" t="s">
        <v>220</v>
      </c>
      <c r="B316" s="168"/>
      <c r="C316" s="169"/>
      <c r="D316" s="90" t="s">
        <v>323</v>
      </c>
      <c r="E316" s="96">
        <f t="shared" ref="E316:K319" si="272">SUM(E317)</f>
        <v>106735</v>
      </c>
      <c r="F316" s="96">
        <f t="shared" si="272"/>
        <v>14166.16895613511</v>
      </c>
      <c r="G316" s="96">
        <f t="shared" si="272"/>
        <v>20000</v>
      </c>
      <c r="H316" s="96">
        <f t="shared" si="272"/>
        <v>2654.4561682925209</v>
      </c>
      <c r="I316" s="96">
        <f t="shared" si="272"/>
        <v>2655</v>
      </c>
      <c r="J316" s="96">
        <f t="shared" si="272"/>
        <v>2655</v>
      </c>
      <c r="K316" s="96">
        <f t="shared" si="272"/>
        <v>2700</v>
      </c>
    </row>
    <row r="317" spans="1:11" ht="24" customHeight="1">
      <c r="A317" s="170" t="s">
        <v>182</v>
      </c>
      <c r="B317" s="171"/>
      <c r="C317" s="172"/>
      <c r="D317" s="91" t="s">
        <v>324</v>
      </c>
      <c r="E317" s="93">
        <f t="shared" si="272"/>
        <v>106735</v>
      </c>
      <c r="F317" s="93">
        <f t="shared" si="272"/>
        <v>14166.16895613511</v>
      </c>
      <c r="G317" s="93">
        <f t="shared" si="272"/>
        <v>20000</v>
      </c>
      <c r="H317" s="93">
        <f t="shared" si="272"/>
        <v>2654.4561682925209</v>
      </c>
      <c r="I317" s="93">
        <f t="shared" si="272"/>
        <v>2655</v>
      </c>
      <c r="J317" s="93">
        <f t="shared" si="272"/>
        <v>2655</v>
      </c>
      <c r="K317" s="93">
        <f t="shared" si="272"/>
        <v>2700</v>
      </c>
    </row>
    <row r="318" spans="1:11" ht="15" customHeight="1">
      <c r="A318" s="158" t="s">
        <v>183</v>
      </c>
      <c r="B318" s="159"/>
      <c r="C318" s="160"/>
      <c r="D318" s="27" t="s">
        <v>184</v>
      </c>
      <c r="E318" s="9">
        <f>SUM(E319)</f>
        <v>106735</v>
      </c>
      <c r="F318" s="9">
        <f t="shared" si="272"/>
        <v>14166.16895613511</v>
      </c>
      <c r="G318" s="9">
        <f t="shared" si="272"/>
        <v>20000</v>
      </c>
      <c r="H318" s="9">
        <f t="shared" si="272"/>
        <v>2654.4561682925209</v>
      </c>
      <c r="I318" s="9">
        <f t="shared" si="272"/>
        <v>2655</v>
      </c>
      <c r="J318" s="9">
        <f t="shared" si="272"/>
        <v>2655</v>
      </c>
      <c r="K318" s="9">
        <f t="shared" si="272"/>
        <v>2700</v>
      </c>
    </row>
    <row r="319" spans="1:11" ht="15" customHeight="1">
      <c r="A319" s="164">
        <v>3</v>
      </c>
      <c r="B319" s="165"/>
      <c r="C319" s="166"/>
      <c r="D319" s="22" t="s">
        <v>28</v>
      </c>
      <c r="E319" s="9">
        <f>SUM(E320)</f>
        <v>106735</v>
      </c>
      <c r="F319" s="9">
        <f t="shared" si="272"/>
        <v>14166.16895613511</v>
      </c>
      <c r="G319" s="9">
        <f t="shared" si="272"/>
        <v>20000</v>
      </c>
      <c r="H319" s="9">
        <f t="shared" si="272"/>
        <v>2654.4561682925209</v>
      </c>
      <c r="I319" s="9">
        <f t="shared" si="272"/>
        <v>2655</v>
      </c>
      <c r="J319" s="9">
        <f t="shared" si="272"/>
        <v>2655</v>
      </c>
      <c r="K319" s="9">
        <f t="shared" si="272"/>
        <v>2700</v>
      </c>
    </row>
    <row r="320" spans="1:11" ht="15" customHeight="1">
      <c r="A320" s="161">
        <v>32</v>
      </c>
      <c r="B320" s="162"/>
      <c r="C320" s="163"/>
      <c r="D320" s="22" t="s">
        <v>46</v>
      </c>
      <c r="E320" s="9">
        <v>106735</v>
      </c>
      <c r="F320" s="9">
        <f t="shared" ref="F320" si="273">E320/7.5345</f>
        <v>14166.16895613511</v>
      </c>
      <c r="G320" s="10">
        <v>20000</v>
      </c>
      <c r="H320" s="10">
        <f>G320/7.5345</f>
        <v>2654.4561682925209</v>
      </c>
      <c r="I320" s="10">
        <v>2655</v>
      </c>
      <c r="J320" s="10">
        <v>2655</v>
      </c>
      <c r="K320" s="11">
        <v>2700</v>
      </c>
    </row>
    <row r="321" spans="1:11" ht="25.5" customHeight="1">
      <c r="A321" s="167" t="s">
        <v>224</v>
      </c>
      <c r="B321" s="168"/>
      <c r="C321" s="169"/>
      <c r="D321" s="90" t="s">
        <v>325</v>
      </c>
      <c r="E321" s="96">
        <f t="shared" ref="E321:K323" si="274">SUM(E322)</f>
        <v>17000</v>
      </c>
      <c r="F321" s="96">
        <f t="shared" si="274"/>
        <v>2256.2877430486428</v>
      </c>
      <c r="G321" s="96">
        <f t="shared" si="274"/>
        <v>5000</v>
      </c>
      <c r="H321" s="96">
        <f t="shared" si="274"/>
        <v>663.61404207313024</v>
      </c>
      <c r="I321" s="96">
        <f t="shared" si="274"/>
        <v>8500</v>
      </c>
      <c r="J321" s="96">
        <f t="shared" si="274"/>
        <v>3360</v>
      </c>
      <c r="K321" s="96">
        <f t="shared" si="274"/>
        <v>3620</v>
      </c>
    </row>
    <row r="322" spans="1:11" ht="29.25" customHeight="1">
      <c r="A322" s="170" t="s">
        <v>182</v>
      </c>
      <c r="B322" s="171"/>
      <c r="C322" s="172"/>
      <c r="D322" s="91" t="s">
        <v>326</v>
      </c>
      <c r="E322" s="93">
        <f t="shared" ref="E322:K322" si="275">SUM(E323)+E330</f>
        <v>17000</v>
      </c>
      <c r="F322" s="93">
        <f t="shared" si="275"/>
        <v>2256.2877430486428</v>
      </c>
      <c r="G322" s="93">
        <f t="shared" si="275"/>
        <v>5000</v>
      </c>
      <c r="H322" s="93">
        <f t="shared" si="275"/>
        <v>663.61404207313024</v>
      </c>
      <c r="I322" s="93">
        <f t="shared" si="275"/>
        <v>8500</v>
      </c>
      <c r="J322" s="93">
        <f t="shared" si="275"/>
        <v>3360</v>
      </c>
      <c r="K322" s="93">
        <f t="shared" si="275"/>
        <v>3620</v>
      </c>
    </row>
    <row r="323" spans="1:11" ht="15" customHeight="1">
      <c r="A323" s="158" t="s">
        <v>183</v>
      </c>
      <c r="B323" s="159"/>
      <c r="C323" s="160"/>
      <c r="D323" s="27" t="s">
        <v>184</v>
      </c>
      <c r="E323" s="9">
        <f>SUM(E324)</f>
        <v>17000</v>
      </c>
      <c r="F323" s="9">
        <f t="shared" si="274"/>
        <v>2256.2877430486428</v>
      </c>
      <c r="G323" s="9">
        <f t="shared" si="274"/>
        <v>5000</v>
      </c>
      <c r="H323" s="9">
        <f t="shared" si="274"/>
        <v>663.61404207313024</v>
      </c>
      <c r="I323" s="9">
        <f t="shared" si="274"/>
        <v>3200</v>
      </c>
      <c r="J323" s="9">
        <f t="shared" si="274"/>
        <v>3360</v>
      </c>
      <c r="K323" s="9">
        <f t="shared" si="274"/>
        <v>3620</v>
      </c>
    </row>
    <row r="324" spans="1:11">
      <c r="A324" s="164">
        <v>3</v>
      </c>
      <c r="B324" s="165"/>
      <c r="C324" s="166"/>
      <c r="D324" s="22" t="s">
        <v>28</v>
      </c>
      <c r="E324" s="9">
        <f t="shared" ref="E324:H324" si="276">SUM(E325:E329)</f>
        <v>17000</v>
      </c>
      <c r="F324" s="9">
        <f t="shared" si="276"/>
        <v>2256.2877430486428</v>
      </c>
      <c r="G324" s="9">
        <f t="shared" si="276"/>
        <v>5000</v>
      </c>
      <c r="H324" s="9">
        <f t="shared" si="276"/>
        <v>663.61404207313024</v>
      </c>
      <c r="I324" s="9">
        <f>SUM(I325:I329)</f>
        <v>3200</v>
      </c>
      <c r="J324" s="9">
        <f t="shared" ref="J324:K324" si="277">SUM(J325:J329)</f>
        <v>3360</v>
      </c>
      <c r="K324" s="9">
        <f t="shared" si="277"/>
        <v>3620</v>
      </c>
    </row>
    <row r="325" spans="1:11">
      <c r="A325" s="161">
        <v>31</v>
      </c>
      <c r="B325" s="162"/>
      <c r="C325" s="163"/>
      <c r="D325" s="22" t="s">
        <v>29</v>
      </c>
      <c r="E325" s="9">
        <v>0</v>
      </c>
      <c r="F325" s="9">
        <v>0</v>
      </c>
      <c r="G325" s="9">
        <v>0</v>
      </c>
      <c r="H325" s="9">
        <v>0</v>
      </c>
      <c r="I325" s="9">
        <v>1550</v>
      </c>
      <c r="J325" s="9">
        <v>1600</v>
      </c>
      <c r="K325" s="9">
        <v>1700</v>
      </c>
    </row>
    <row r="326" spans="1:11">
      <c r="A326" s="161">
        <v>32</v>
      </c>
      <c r="B326" s="162"/>
      <c r="C326" s="163"/>
      <c r="D326" s="22" t="s">
        <v>46</v>
      </c>
      <c r="E326" s="9">
        <v>0</v>
      </c>
      <c r="F326" s="9">
        <v>0</v>
      </c>
      <c r="G326" s="9">
        <v>0</v>
      </c>
      <c r="H326" s="9">
        <v>0</v>
      </c>
      <c r="I326" s="9">
        <v>1050</v>
      </c>
      <c r="J326" s="9">
        <v>1050</v>
      </c>
      <c r="K326" s="9">
        <v>1100</v>
      </c>
    </row>
    <row r="327" spans="1:11">
      <c r="A327" s="122"/>
      <c r="B327" s="123"/>
      <c r="C327" s="124">
        <v>34</v>
      </c>
      <c r="D327" s="22" t="s">
        <v>119</v>
      </c>
      <c r="E327" s="9">
        <v>0</v>
      </c>
      <c r="F327" s="9">
        <v>0</v>
      </c>
      <c r="G327" s="9">
        <v>0</v>
      </c>
      <c r="H327" s="9">
        <v>0</v>
      </c>
      <c r="I327" s="9">
        <v>100</v>
      </c>
      <c r="J327" s="9">
        <v>110</v>
      </c>
      <c r="K327" s="9">
        <v>120</v>
      </c>
    </row>
    <row r="328" spans="1:11">
      <c r="A328" s="122"/>
      <c r="B328" s="123"/>
      <c r="C328" s="124">
        <v>37</v>
      </c>
      <c r="D328" s="22" t="s">
        <v>122</v>
      </c>
      <c r="E328" s="9">
        <v>0</v>
      </c>
      <c r="F328" s="9">
        <v>0</v>
      </c>
      <c r="G328" s="9">
        <v>0</v>
      </c>
      <c r="H328" s="9">
        <v>0</v>
      </c>
      <c r="I328" s="9">
        <v>500</v>
      </c>
      <c r="J328" s="9">
        <v>600</v>
      </c>
      <c r="K328" s="9">
        <v>700</v>
      </c>
    </row>
    <row r="329" spans="1:11">
      <c r="A329" s="161">
        <v>38</v>
      </c>
      <c r="B329" s="162"/>
      <c r="C329" s="163"/>
      <c r="D329" s="22" t="s">
        <v>123</v>
      </c>
      <c r="E329" s="9">
        <v>17000</v>
      </c>
      <c r="F329" s="9">
        <f t="shared" ref="F329" si="278">E329/7.5345</f>
        <v>2256.2877430486428</v>
      </c>
      <c r="G329" s="9">
        <v>5000</v>
      </c>
      <c r="H329" s="9">
        <f>G329/7.5345</f>
        <v>663.61404207313024</v>
      </c>
      <c r="I329" s="9">
        <v>0</v>
      </c>
      <c r="J329" s="9"/>
      <c r="K329" s="9"/>
    </row>
    <row r="330" spans="1:11" ht="26.25" customHeight="1">
      <c r="A330" s="158" t="s">
        <v>187</v>
      </c>
      <c r="B330" s="159"/>
      <c r="C330" s="160"/>
      <c r="D330" s="27" t="s">
        <v>188</v>
      </c>
      <c r="E330" s="9">
        <f>SUM(E331)</f>
        <v>0</v>
      </c>
      <c r="F330" s="9">
        <f t="shared" ref="F330:K331" si="279">SUM(F331)</f>
        <v>0</v>
      </c>
      <c r="G330" s="9">
        <f t="shared" si="279"/>
        <v>0</v>
      </c>
      <c r="H330" s="9">
        <f t="shared" si="279"/>
        <v>0</v>
      </c>
      <c r="I330" s="9">
        <f t="shared" si="279"/>
        <v>5300</v>
      </c>
      <c r="J330" s="9">
        <f t="shared" si="279"/>
        <v>0</v>
      </c>
      <c r="K330" s="9">
        <f t="shared" si="279"/>
        <v>0</v>
      </c>
    </row>
    <row r="331" spans="1:11">
      <c r="A331" s="164">
        <v>4</v>
      </c>
      <c r="B331" s="165"/>
      <c r="C331" s="166"/>
      <c r="D331" s="22" t="s">
        <v>343</v>
      </c>
      <c r="E331" s="9">
        <f>SUM(E332)</f>
        <v>0</v>
      </c>
      <c r="F331" s="9">
        <f t="shared" si="279"/>
        <v>0</v>
      </c>
      <c r="G331" s="9">
        <f t="shared" si="279"/>
        <v>0</v>
      </c>
      <c r="H331" s="9">
        <f t="shared" si="279"/>
        <v>0</v>
      </c>
      <c r="I331" s="9">
        <f t="shared" si="279"/>
        <v>5300</v>
      </c>
      <c r="J331" s="9">
        <f t="shared" si="279"/>
        <v>0</v>
      </c>
      <c r="K331" s="9">
        <f t="shared" si="279"/>
        <v>0</v>
      </c>
    </row>
    <row r="332" spans="1:11" ht="28.5" customHeight="1">
      <c r="A332" s="161">
        <v>42</v>
      </c>
      <c r="B332" s="162"/>
      <c r="C332" s="163"/>
      <c r="D332" s="22" t="s">
        <v>342</v>
      </c>
      <c r="E332" s="125">
        <v>0</v>
      </c>
      <c r="F332" s="125">
        <v>0</v>
      </c>
      <c r="G332" s="125">
        <v>0</v>
      </c>
      <c r="H332" s="125">
        <v>0</v>
      </c>
      <c r="I332" s="125">
        <v>5300</v>
      </c>
      <c r="J332" s="9"/>
      <c r="K332" s="9"/>
    </row>
    <row r="333" spans="1:11" ht="25.5" customHeight="1">
      <c r="A333" s="167" t="s">
        <v>327</v>
      </c>
      <c r="B333" s="168"/>
      <c r="C333" s="169"/>
      <c r="D333" s="90" t="s">
        <v>337</v>
      </c>
      <c r="E333" s="96">
        <f t="shared" ref="E333" si="280">SUM(E334)</f>
        <v>58703</v>
      </c>
      <c r="F333" s="96">
        <f t="shared" ref="F333" si="281">SUM(F334)</f>
        <v>7791.2270223637925</v>
      </c>
      <c r="G333" s="96">
        <f t="shared" ref="G333" si="282">SUM(G334)</f>
        <v>35000</v>
      </c>
      <c r="H333" s="96">
        <f t="shared" ref="H333" si="283">SUM(H334)</f>
        <v>4645.298294511912</v>
      </c>
      <c r="I333" s="96">
        <f t="shared" ref="I333" si="284">SUM(I334)</f>
        <v>6500</v>
      </c>
      <c r="J333" s="96">
        <f t="shared" ref="J333" si="285">SUM(J334)</f>
        <v>6500</v>
      </c>
      <c r="K333" s="96">
        <f t="shared" ref="K333" si="286">SUM(K334)</f>
        <v>6600</v>
      </c>
    </row>
    <row r="334" spans="1:11" ht="38.25">
      <c r="A334" s="170" t="s">
        <v>182</v>
      </c>
      <c r="B334" s="171"/>
      <c r="C334" s="172"/>
      <c r="D334" s="91" t="s">
        <v>328</v>
      </c>
      <c r="E334" s="93">
        <f t="shared" ref="E334:K336" si="287">SUM(E335)</f>
        <v>58703</v>
      </c>
      <c r="F334" s="93">
        <f t="shared" si="287"/>
        <v>7791.2270223637925</v>
      </c>
      <c r="G334" s="93">
        <f t="shared" si="287"/>
        <v>35000</v>
      </c>
      <c r="H334" s="93">
        <f t="shared" si="287"/>
        <v>4645.298294511912</v>
      </c>
      <c r="I334" s="93">
        <f t="shared" si="287"/>
        <v>6500</v>
      </c>
      <c r="J334" s="93">
        <f t="shared" si="287"/>
        <v>6500</v>
      </c>
      <c r="K334" s="93">
        <f t="shared" si="287"/>
        <v>6600</v>
      </c>
    </row>
    <row r="335" spans="1:11" ht="15" customHeight="1">
      <c r="A335" s="158" t="s">
        <v>183</v>
      </c>
      <c r="B335" s="159"/>
      <c r="C335" s="160"/>
      <c r="D335" s="27" t="s">
        <v>184</v>
      </c>
      <c r="E335" s="9">
        <f>SUM(E336)</f>
        <v>58703</v>
      </c>
      <c r="F335" s="9">
        <f t="shared" si="287"/>
        <v>7791.2270223637925</v>
      </c>
      <c r="G335" s="9">
        <f t="shared" si="287"/>
        <v>35000</v>
      </c>
      <c r="H335" s="9">
        <f t="shared" si="287"/>
        <v>4645.298294511912</v>
      </c>
      <c r="I335" s="9">
        <f t="shared" si="287"/>
        <v>6500</v>
      </c>
      <c r="J335" s="9">
        <f t="shared" si="287"/>
        <v>6500</v>
      </c>
      <c r="K335" s="9">
        <f t="shared" si="287"/>
        <v>6600</v>
      </c>
    </row>
    <row r="336" spans="1:11">
      <c r="A336" s="164">
        <v>3</v>
      </c>
      <c r="B336" s="165"/>
      <c r="C336" s="166"/>
      <c r="D336" s="22" t="s">
        <v>28</v>
      </c>
      <c r="E336" s="9">
        <f>SUM(E337)</f>
        <v>58703</v>
      </c>
      <c r="F336" s="9">
        <f t="shared" si="287"/>
        <v>7791.2270223637925</v>
      </c>
      <c r="G336" s="9">
        <f t="shared" si="287"/>
        <v>35000</v>
      </c>
      <c r="H336" s="9">
        <f t="shared" si="287"/>
        <v>4645.298294511912</v>
      </c>
      <c r="I336" s="9">
        <f t="shared" si="287"/>
        <v>6500</v>
      </c>
      <c r="J336" s="9">
        <f t="shared" si="287"/>
        <v>6500</v>
      </c>
      <c r="K336" s="9">
        <f t="shared" si="287"/>
        <v>6600</v>
      </c>
    </row>
    <row r="337" spans="1:11" ht="15.75" customHeight="1">
      <c r="A337" s="161">
        <v>32</v>
      </c>
      <c r="B337" s="162"/>
      <c r="C337" s="163"/>
      <c r="D337" s="22" t="s">
        <v>46</v>
      </c>
      <c r="E337" s="9">
        <v>58703</v>
      </c>
      <c r="F337" s="9">
        <f t="shared" ref="F337" si="288">E337/7.5345</f>
        <v>7791.2270223637925</v>
      </c>
      <c r="G337" s="9">
        <v>35000</v>
      </c>
      <c r="H337" s="9">
        <f>G337/7.5345</f>
        <v>4645.298294511912</v>
      </c>
      <c r="I337" s="9">
        <v>6500</v>
      </c>
      <c r="J337" s="9">
        <v>6500</v>
      </c>
      <c r="K337" s="9">
        <v>6600</v>
      </c>
    </row>
    <row r="338" spans="1:11" ht="25.5" customHeight="1">
      <c r="A338" s="167" t="s">
        <v>336</v>
      </c>
      <c r="B338" s="168"/>
      <c r="C338" s="169"/>
      <c r="D338" s="90" t="s">
        <v>291</v>
      </c>
      <c r="E338" s="96">
        <f t="shared" ref="E338:K344" si="289">SUM(E339)</f>
        <v>47450</v>
      </c>
      <c r="F338" s="96">
        <f t="shared" si="289"/>
        <v>6297.6972592740058</v>
      </c>
      <c r="G338" s="96">
        <f t="shared" si="289"/>
        <v>0</v>
      </c>
      <c r="H338" s="96">
        <f t="shared" si="289"/>
        <v>0</v>
      </c>
      <c r="I338" s="96">
        <f t="shared" si="289"/>
        <v>5000</v>
      </c>
      <c r="J338" s="96">
        <f t="shared" si="289"/>
        <v>1300</v>
      </c>
      <c r="K338" s="96">
        <f t="shared" si="289"/>
        <v>1300</v>
      </c>
    </row>
    <row r="339" spans="1:11" ht="25.5" customHeight="1">
      <c r="A339" s="170" t="s">
        <v>189</v>
      </c>
      <c r="B339" s="171"/>
      <c r="C339" s="172"/>
      <c r="D339" s="91" t="s">
        <v>292</v>
      </c>
      <c r="E339" s="93">
        <f t="shared" ref="E339:K339" si="290">SUM(E340+E343)</f>
        <v>47450</v>
      </c>
      <c r="F339" s="93">
        <f t="shared" si="290"/>
        <v>6297.6972592740058</v>
      </c>
      <c r="G339" s="93">
        <f t="shared" si="290"/>
        <v>0</v>
      </c>
      <c r="H339" s="93">
        <f t="shared" si="290"/>
        <v>0</v>
      </c>
      <c r="I339" s="93">
        <f t="shared" si="290"/>
        <v>5000</v>
      </c>
      <c r="J339" s="93">
        <f t="shared" si="290"/>
        <v>1300</v>
      </c>
      <c r="K339" s="93">
        <f t="shared" si="290"/>
        <v>1300</v>
      </c>
    </row>
    <row r="340" spans="1:11" ht="24.75" customHeight="1">
      <c r="A340" s="158" t="s">
        <v>297</v>
      </c>
      <c r="B340" s="159"/>
      <c r="C340" s="160"/>
      <c r="D340" s="27" t="s">
        <v>300</v>
      </c>
      <c r="E340" s="9">
        <f t="shared" si="289"/>
        <v>47450</v>
      </c>
      <c r="F340" s="9">
        <f t="shared" si="289"/>
        <v>6297.6972592740058</v>
      </c>
      <c r="G340" s="9">
        <f t="shared" si="289"/>
        <v>0</v>
      </c>
      <c r="H340" s="9">
        <f t="shared" si="289"/>
        <v>0</v>
      </c>
      <c r="I340" s="9">
        <f t="shared" si="289"/>
        <v>0</v>
      </c>
      <c r="J340" s="9">
        <f t="shared" si="289"/>
        <v>0</v>
      </c>
      <c r="K340" s="9">
        <f t="shared" si="289"/>
        <v>0</v>
      </c>
    </row>
    <row r="341" spans="1:11">
      <c r="A341" s="164">
        <v>4</v>
      </c>
      <c r="B341" s="165"/>
      <c r="C341" s="166"/>
      <c r="D341" s="22" t="s">
        <v>262</v>
      </c>
      <c r="E341" s="9">
        <f t="shared" si="289"/>
        <v>47450</v>
      </c>
      <c r="F341" s="9">
        <f t="shared" si="289"/>
        <v>6297.6972592740058</v>
      </c>
      <c r="G341" s="9">
        <f t="shared" si="289"/>
        <v>0</v>
      </c>
      <c r="H341" s="9">
        <f t="shared" si="289"/>
        <v>0</v>
      </c>
      <c r="I341" s="9">
        <f t="shared" si="289"/>
        <v>0</v>
      </c>
      <c r="J341" s="9">
        <f t="shared" si="289"/>
        <v>0</v>
      </c>
      <c r="K341" s="9">
        <f t="shared" si="289"/>
        <v>0</v>
      </c>
    </row>
    <row r="342" spans="1:11" ht="25.5">
      <c r="A342" s="161">
        <v>41</v>
      </c>
      <c r="B342" s="162"/>
      <c r="C342" s="163"/>
      <c r="D342" s="22" t="s">
        <v>293</v>
      </c>
      <c r="E342" s="9">
        <v>47450</v>
      </c>
      <c r="F342" s="9">
        <f>E342/7.5345</f>
        <v>6297.6972592740058</v>
      </c>
      <c r="G342" s="10">
        <v>0</v>
      </c>
      <c r="H342" s="10">
        <v>0</v>
      </c>
      <c r="I342" s="10"/>
      <c r="J342" s="10"/>
      <c r="K342" s="11"/>
    </row>
    <row r="343" spans="1:11" ht="25.5" customHeight="1">
      <c r="A343" s="158" t="s">
        <v>187</v>
      </c>
      <c r="B343" s="159"/>
      <c r="C343" s="160"/>
      <c r="D343" s="27" t="s">
        <v>70</v>
      </c>
      <c r="E343" s="9">
        <f t="shared" si="289"/>
        <v>0</v>
      </c>
      <c r="F343" s="9">
        <f t="shared" si="289"/>
        <v>0</v>
      </c>
      <c r="G343" s="9">
        <f t="shared" si="289"/>
        <v>0</v>
      </c>
      <c r="H343" s="9">
        <f t="shared" si="289"/>
        <v>0</v>
      </c>
      <c r="I343" s="9">
        <f t="shared" si="289"/>
        <v>5000</v>
      </c>
      <c r="J343" s="9">
        <f t="shared" si="289"/>
        <v>1300</v>
      </c>
      <c r="K343" s="9">
        <f t="shared" si="289"/>
        <v>1300</v>
      </c>
    </row>
    <row r="344" spans="1:11">
      <c r="A344" s="164">
        <v>4</v>
      </c>
      <c r="B344" s="165"/>
      <c r="C344" s="166"/>
      <c r="D344" s="22" t="s">
        <v>262</v>
      </c>
      <c r="E344" s="9">
        <v>0</v>
      </c>
      <c r="F344" s="9">
        <f t="shared" si="289"/>
        <v>0</v>
      </c>
      <c r="G344" s="9">
        <f t="shared" si="289"/>
        <v>0</v>
      </c>
      <c r="H344" s="9">
        <f t="shared" si="289"/>
        <v>0</v>
      </c>
      <c r="I344" s="9">
        <f t="shared" si="289"/>
        <v>5000</v>
      </c>
      <c r="J344" s="9">
        <f t="shared" si="289"/>
        <v>1300</v>
      </c>
      <c r="K344" s="9">
        <f t="shared" si="289"/>
        <v>1300</v>
      </c>
    </row>
    <row r="345" spans="1:11" ht="25.5">
      <c r="A345" s="161">
        <v>41</v>
      </c>
      <c r="B345" s="162"/>
      <c r="C345" s="163"/>
      <c r="D345" s="22" t="s">
        <v>293</v>
      </c>
      <c r="E345" s="9">
        <v>0</v>
      </c>
      <c r="F345" s="9">
        <f>E345/7.5345</f>
        <v>0</v>
      </c>
      <c r="G345" s="10">
        <v>0</v>
      </c>
      <c r="H345" s="10">
        <v>0</v>
      </c>
      <c r="I345" s="10">
        <v>5000</v>
      </c>
      <c r="J345" s="10">
        <v>1300</v>
      </c>
      <c r="K345" s="11">
        <v>1300</v>
      </c>
    </row>
    <row r="346" spans="1:11">
      <c r="A346" s="100"/>
      <c r="B346" s="100"/>
      <c r="C346" s="100"/>
      <c r="D346" s="101"/>
      <c r="E346" s="102"/>
      <c r="F346" s="102"/>
      <c r="G346" s="102"/>
      <c r="H346" s="102"/>
      <c r="I346" s="102"/>
      <c r="J346" s="102"/>
      <c r="K346" s="103"/>
    </row>
    <row r="347" spans="1:11">
      <c r="A347" s="100"/>
      <c r="B347" s="100"/>
      <c r="C347" s="100"/>
      <c r="D347" s="101"/>
      <c r="E347" s="102"/>
      <c r="F347" s="102"/>
      <c r="G347" s="102"/>
      <c r="H347" s="102"/>
      <c r="I347" s="102"/>
      <c r="J347" s="102"/>
      <c r="K347" s="103"/>
    </row>
    <row r="348" spans="1:11" ht="15.75">
      <c r="A348" s="190" t="s">
        <v>171</v>
      </c>
      <c r="B348" s="190"/>
      <c r="C348" s="190"/>
      <c r="D348" s="190"/>
      <c r="E348" s="190"/>
      <c r="F348" s="190"/>
      <c r="G348" s="190"/>
      <c r="H348" s="190"/>
      <c r="I348" s="190"/>
      <c r="J348" s="190"/>
      <c r="K348" s="190"/>
    </row>
    <row r="349" spans="1:11" ht="15.75">
      <c r="A349" s="190" t="s">
        <v>172</v>
      </c>
      <c r="B349" s="190"/>
      <c r="C349" s="190"/>
      <c r="D349" s="190"/>
      <c r="E349" s="190"/>
      <c r="F349" s="190"/>
      <c r="G349" s="190"/>
      <c r="H349" s="190"/>
      <c r="I349" s="190"/>
      <c r="J349" s="190"/>
      <c r="K349" s="190"/>
    </row>
    <row r="350" spans="1:11">
      <c r="A350" s="191" t="s">
        <v>173</v>
      </c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</row>
    <row r="352" spans="1:11" ht="42.75" customHeight="1">
      <c r="A352" s="192" t="s">
        <v>350</v>
      </c>
      <c r="B352" s="193"/>
      <c r="C352" s="193"/>
      <c r="D352" s="193"/>
      <c r="E352" s="193"/>
      <c r="F352" s="193"/>
      <c r="G352" s="193"/>
      <c r="H352" s="193"/>
      <c r="I352" s="193"/>
    </row>
    <row r="353" spans="1:9">
      <c r="A353" s="126"/>
      <c r="B353" s="127"/>
      <c r="C353" s="127"/>
      <c r="D353" s="127"/>
      <c r="E353" s="127"/>
      <c r="F353" s="127"/>
      <c r="G353" s="127"/>
      <c r="H353" s="127"/>
      <c r="I353" s="127"/>
    </row>
    <row r="355" spans="1:9">
      <c r="H355" s="188" t="s">
        <v>174</v>
      </c>
      <c r="I355" s="189"/>
    </row>
    <row r="356" spans="1:9">
      <c r="H356" s="189" t="s">
        <v>175</v>
      </c>
      <c r="I356" s="189"/>
    </row>
  </sheetData>
  <mergeCells count="348">
    <mergeCell ref="A296:C296"/>
    <mergeCell ref="A297:C297"/>
    <mergeCell ref="A298:C298"/>
    <mergeCell ref="A342:C342"/>
    <mergeCell ref="A329:C329"/>
    <mergeCell ref="A325:C325"/>
    <mergeCell ref="A279:C279"/>
    <mergeCell ref="A280:C280"/>
    <mergeCell ref="A281:C281"/>
    <mergeCell ref="A282:C282"/>
    <mergeCell ref="A283:C283"/>
    <mergeCell ref="A284:C284"/>
    <mergeCell ref="A343:C343"/>
    <mergeCell ref="A344:C344"/>
    <mergeCell ref="A345:C345"/>
    <mergeCell ref="A330:C330"/>
    <mergeCell ref="A331:C331"/>
    <mergeCell ref="A285:C285"/>
    <mergeCell ref="A286:C286"/>
    <mergeCell ref="A287:C287"/>
    <mergeCell ref="A288:C288"/>
    <mergeCell ref="A289:C289"/>
    <mergeCell ref="A290:C290"/>
    <mergeCell ref="A291:C291"/>
    <mergeCell ref="A300:C300"/>
    <mergeCell ref="A301:C301"/>
    <mergeCell ref="A292:C292"/>
    <mergeCell ref="A293:C293"/>
    <mergeCell ref="A294:C294"/>
    <mergeCell ref="A295:C295"/>
    <mergeCell ref="A114:C114"/>
    <mergeCell ref="A92:C92"/>
    <mergeCell ref="A265:C265"/>
    <mergeCell ref="A266:C266"/>
    <mergeCell ref="A267:C267"/>
    <mergeCell ref="A93:C93"/>
    <mergeCell ref="A103:C103"/>
    <mergeCell ref="A97:C97"/>
    <mergeCell ref="A276:C276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H356:I356"/>
    <mergeCell ref="A12:C12"/>
    <mergeCell ref="A13:C13"/>
    <mergeCell ref="A14:C14"/>
    <mergeCell ref="A15:C15"/>
    <mergeCell ref="A16:C16"/>
    <mergeCell ref="A17:C17"/>
    <mergeCell ref="A18:C18"/>
    <mergeCell ref="A148:C148"/>
    <mergeCell ref="A19:C19"/>
    <mergeCell ref="A21:C21"/>
    <mergeCell ref="A22:C22"/>
    <mergeCell ref="A29:C29"/>
    <mergeCell ref="A20:C20"/>
    <mergeCell ref="A348:K348"/>
    <mergeCell ref="A352:I352"/>
    <mergeCell ref="A34:C34"/>
    <mergeCell ref="A35:C35"/>
    <mergeCell ref="A36:C36"/>
    <mergeCell ref="A37:C37"/>
    <mergeCell ref="A38:C38"/>
    <mergeCell ref="A48:C48"/>
    <mergeCell ref="A49:C49"/>
    <mergeCell ref="A299:C299"/>
    <mergeCell ref="H355:I355"/>
    <mergeCell ref="A349:K349"/>
    <mergeCell ref="A350:K3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337:C337"/>
    <mergeCell ref="A258:C258"/>
    <mergeCell ref="A259:C259"/>
    <mergeCell ref="A319:C319"/>
    <mergeCell ref="A51:C51"/>
    <mergeCell ref="A52:C52"/>
    <mergeCell ref="A77:C77"/>
    <mergeCell ref="A81:C81"/>
    <mergeCell ref="A53:C53"/>
    <mergeCell ref="A54:C54"/>
    <mergeCell ref="A55:C55"/>
    <mergeCell ref="A104:C104"/>
    <mergeCell ref="A56:C56"/>
    <mergeCell ref="A5:C5"/>
    <mergeCell ref="A10:C10"/>
    <mergeCell ref="A11:C11"/>
    <mergeCell ref="A3:K3"/>
    <mergeCell ref="A1:K1"/>
    <mergeCell ref="A2:K2"/>
    <mergeCell ref="A6:C6"/>
    <mergeCell ref="A7:C7"/>
    <mergeCell ref="A8:C8"/>
    <mergeCell ref="A9:C9"/>
    <mergeCell ref="A23:C23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50:C50"/>
    <mergeCell ref="A57:C57"/>
    <mergeCell ref="A58:C58"/>
    <mergeCell ref="A68:C68"/>
    <mergeCell ref="A69:C69"/>
    <mergeCell ref="A70:C70"/>
    <mergeCell ref="A71:C71"/>
    <mergeCell ref="A75:C75"/>
    <mergeCell ref="A76:C76"/>
    <mergeCell ref="A96:C96"/>
    <mergeCell ref="A72:C72"/>
    <mergeCell ref="A73:C73"/>
    <mergeCell ref="A59:C59"/>
    <mergeCell ref="A60:C60"/>
    <mergeCell ref="A61:C61"/>
    <mergeCell ref="A62:C62"/>
    <mergeCell ref="A63:C63"/>
    <mergeCell ref="A67:C67"/>
    <mergeCell ref="A64:C64"/>
    <mergeCell ref="A65:C65"/>
    <mergeCell ref="A66:C66"/>
    <mergeCell ref="A74:C74"/>
    <mergeCell ref="A94:C94"/>
    <mergeCell ref="A95:C95"/>
    <mergeCell ref="A78:C78"/>
    <mergeCell ref="A98:C98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47:C147"/>
    <mergeCell ref="A145:C145"/>
    <mergeCell ref="A146:C146"/>
    <mergeCell ref="A132:C132"/>
    <mergeCell ref="A133:C133"/>
    <mergeCell ref="A134:C134"/>
    <mergeCell ref="A135:C135"/>
    <mergeCell ref="A136:C136"/>
    <mergeCell ref="A126:C126"/>
    <mergeCell ref="A127:C127"/>
    <mergeCell ref="A129:C129"/>
    <mergeCell ref="A130:C130"/>
    <mergeCell ref="A131:C131"/>
    <mergeCell ref="A128:C128"/>
    <mergeCell ref="A125:C125"/>
    <mergeCell ref="A141:C141"/>
    <mergeCell ref="A142:C142"/>
    <mergeCell ref="A143:C143"/>
    <mergeCell ref="A144:C144"/>
    <mergeCell ref="A137:C137"/>
    <mergeCell ref="A138:C138"/>
    <mergeCell ref="A139:C139"/>
    <mergeCell ref="A140:C140"/>
    <mergeCell ref="A155:C155"/>
    <mergeCell ref="A154:C154"/>
    <mergeCell ref="A156:C156"/>
    <mergeCell ref="A157:C157"/>
    <mergeCell ref="A158:C158"/>
    <mergeCell ref="A149:C149"/>
    <mergeCell ref="A150:C150"/>
    <mergeCell ref="A151:C151"/>
    <mergeCell ref="A152:C152"/>
    <mergeCell ref="A153:C153"/>
    <mergeCell ref="A168:C168"/>
    <mergeCell ref="A169:C169"/>
    <mergeCell ref="A170:C170"/>
    <mergeCell ref="A171:C171"/>
    <mergeCell ref="A172:C172"/>
    <mergeCell ref="A159:C159"/>
    <mergeCell ref="A160:C160"/>
    <mergeCell ref="A161:C161"/>
    <mergeCell ref="A162:C162"/>
    <mergeCell ref="A163:C163"/>
    <mergeCell ref="A167:C167"/>
    <mergeCell ref="A164:C164"/>
    <mergeCell ref="A165:C165"/>
    <mergeCell ref="A166:C166"/>
    <mergeCell ref="A173:C173"/>
    <mergeCell ref="A174:C174"/>
    <mergeCell ref="A175:C175"/>
    <mergeCell ref="A176:C176"/>
    <mergeCell ref="A177:C177"/>
    <mergeCell ref="A220:C220"/>
    <mergeCell ref="A212:C212"/>
    <mergeCell ref="A213:C213"/>
    <mergeCell ref="A217:C217"/>
    <mergeCell ref="A218:C218"/>
    <mergeCell ref="A219:C219"/>
    <mergeCell ref="A183:C183"/>
    <mergeCell ref="A184:C184"/>
    <mergeCell ref="A194:C194"/>
    <mergeCell ref="A210:C210"/>
    <mergeCell ref="A211:C211"/>
    <mergeCell ref="A200:C200"/>
    <mergeCell ref="A207:C207"/>
    <mergeCell ref="A208:C208"/>
    <mergeCell ref="A185:C185"/>
    <mergeCell ref="A186:C186"/>
    <mergeCell ref="A187:C187"/>
    <mergeCell ref="A188:C188"/>
    <mergeCell ref="A189:C189"/>
    <mergeCell ref="A221:C221"/>
    <mergeCell ref="A222:C222"/>
    <mergeCell ref="A223:C223"/>
    <mergeCell ref="A224:C224"/>
    <mergeCell ref="A225:C225"/>
    <mergeCell ref="A79:C79"/>
    <mergeCell ref="A80:C80"/>
    <mergeCell ref="A209:C209"/>
    <mergeCell ref="A202:C202"/>
    <mergeCell ref="A203:C203"/>
    <mergeCell ref="A204:C204"/>
    <mergeCell ref="A205:C205"/>
    <mergeCell ref="A201:C201"/>
    <mergeCell ref="A195:C195"/>
    <mergeCell ref="A196:C196"/>
    <mergeCell ref="A197:C197"/>
    <mergeCell ref="A198:C198"/>
    <mergeCell ref="A199:C199"/>
    <mergeCell ref="A206:C206"/>
    <mergeCell ref="A178:C178"/>
    <mergeCell ref="A179:C179"/>
    <mergeCell ref="A180:C180"/>
    <mergeCell ref="A181:C181"/>
    <mergeCell ref="A182:C182"/>
    <mergeCell ref="A240:C240"/>
    <mergeCell ref="A231:C231"/>
    <mergeCell ref="A232:C232"/>
    <mergeCell ref="A233:C233"/>
    <mergeCell ref="A234:C234"/>
    <mergeCell ref="A235:C235"/>
    <mergeCell ref="A226:C226"/>
    <mergeCell ref="A227:C227"/>
    <mergeCell ref="A228:C228"/>
    <mergeCell ref="A229:C229"/>
    <mergeCell ref="A230:C230"/>
    <mergeCell ref="A239:C239"/>
    <mergeCell ref="A237:C237"/>
    <mergeCell ref="A238:C238"/>
    <mergeCell ref="A252:C252"/>
    <mergeCell ref="A338:C338"/>
    <mergeCell ref="A339:C339"/>
    <mergeCell ref="A340:C340"/>
    <mergeCell ref="A341:C341"/>
    <mergeCell ref="A255:C255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1:C311"/>
    <mergeCell ref="A310:C310"/>
    <mergeCell ref="A323:C323"/>
    <mergeCell ref="A324:C324"/>
    <mergeCell ref="A257:C257"/>
    <mergeCell ref="A326:C326"/>
    <mergeCell ref="A274:C274"/>
    <mergeCell ref="A275:C275"/>
    <mergeCell ref="A277:C277"/>
    <mergeCell ref="A278:C278"/>
    <mergeCell ref="A332:C332"/>
    <mergeCell ref="A333:C333"/>
    <mergeCell ref="A334:C334"/>
    <mergeCell ref="A335:C335"/>
    <mergeCell ref="A336:C336"/>
    <mergeCell ref="A256:C256"/>
    <mergeCell ref="A260:C260"/>
    <mergeCell ref="A261:C261"/>
    <mergeCell ref="A262:C262"/>
    <mergeCell ref="A312:C312"/>
    <mergeCell ref="A313:C313"/>
    <mergeCell ref="A314:C314"/>
    <mergeCell ref="A315:C315"/>
    <mergeCell ref="A316:C316"/>
    <mergeCell ref="A317:C317"/>
    <mergeCell ref="A318:C318"/>
    <mergeCell ref="A321:C321"/>
    <mergeCell ref="A322:C322"/>
    <mergeCell ref="A320:C320"/>
    <mergeCell ref="A270:C270"/>
    <mergeCell ref="A263:C263"/>
    <mergeCell ref="A264:C264"/>
    <mergeCell ref="A268:C268"/>
    <mergeCell ref="A269:C269"/>
    <mergeCell ref="A253:C253"/>
    <mergeCell ref="A254:C254"/>
    <mergeCell ref="A190:C190"/>
    <mergeCell ref="A191:C191"/>
    <mergeCell ref="A192:C192"/>
    <mergeCell ref="A193:C193"/>
    <mergeCell ref="A271:C271"/>
    <mergeCell ref="A272:C272"/>
    <mergeCell ref="A273:C273"/>
    <mergeCell ref="A214:C214"/>
    <mergeCell ref="A215:C215"/>
    <mergeCell ref="A216:C216"/>
    <mergeCell ref="A246:C246"/>
    <mergeCell ref="A247:C247"/>
    <mergeCell ref="A245:C245"/>
    <mergeCell ref="A248:C248"/>
    <mergeCell ref="A249:C249"/>
    <mergeCell ref="A250:C250"/>
    <mergeCell ref="A251:C251"/>
    <mergeCell ref="A241:C241"/>
    <mergeCell ref="A242:C242"/>
    <mergeCell ref="A243:C243"/>
    <mergeCell ref="A244:C244"/>
    <mergeCell ref="A236:C236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ŠIFRARNIK IZVORA FINANCIRANJA</vt:lpstr>
      <vt:lpstr>SAŽETAK</vt:lpstr>
      <vt:lpstr> Račun prihoda i rashoda</vt:lpstr>
      <vt:lpstr>Rashodi prema funkcijskoj kl</vt:lpstr>
      <vt:lpstr>Račun financiranja</vt:lpstr>
      <vt:lpstr>POSEBNI DIO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OGB</cp:lastModifiedBy>
  <cp:lastPrinted>2023-06-02T15:19:05Z</cp:lastPrinted>
  <dcterms:created xsi:type="dcterms:W3CDTF">2022-08-12T12:51:27Z</dcterms:created>
  <dcterms:modified xsi:type="dcterms:W3CDTF">2023-06-02T15:25:41Z</dcterms:modified>
</cp:coreProperties>
</file>